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 activeTab="2"/>
  </bookViews>
  <sheets>
    <sheet name="DESCARGA DE RESPONSABILIDAD" sheetId="3" r:id="rId1"/>
    <sheet name="Dashboard" sheetId="1" r:id="rId2"/>
    <sheet name="Pipeline" sheetId="2" r:id="rId3"/>
  </sheets>
  <externalReferences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año">#REF!</definedName>
    <definedName name="Category">#REF!</definedName>
    <definedName name="CIQWBGuid" hidden="1">"2cd8126d-26c3-430c-b7fa-a069e3a1fc62"</definedName>
    <definedName name="Feriados">'[2]Días Festivos y Laborables'!$C$4:$C$65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Ref_2" localSheetId="0">[3]Diario!$F$6</definedName>
    <definedName name="Ref_2">[4]Diario!$F$6</definedName>
    <definedName name="Relación">OFFSET([5]!Ref.,1,0,COUNTA('[5]Gastos ingresos'!$B$1:$B$65536)-COUNTA('[5]Gastos ingresos'!$B$11:[5]!Ref.),1)</definedName>
    <definedName name="Transaction">#REF!</definedName>
    <definedName name="Type" localSheetId="0">'[6]Maintenance Work Order'!#REF!</definedName>
    <definedName name="Type">#REF!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1" i="2" l="1"/>
  <c r="H31" i="2" s="1"/>
  <c r="H30" i="2"/>
  <c r="G30" i="2"/>
  <c r="G29" i="2"/>
  <c r="H29" i="2" s="1"/>
  <c r="H28" i="2"/>
  <c r="G28" i="2"/>
  <c r="G27" i="2"/>
  <c r="H27" i="2" s="1"/>
  <c r="H26" i="2"/>
  <c r="G26" i="2"/>
  <c r="G25" i="2"/>
  <c r="H25" i="2" s="1"/>
  <c r="H24" i="2"/>
  <c r="G24" i="2"/>
  <c r="G23" i="2"/>
  <c r="H23" i="2" s="1"/>
  <c r="H22" i="2"/>
  <c r="G22" i="2"/>
  <c r="G21" i="2"/>
  <c r="H21" i="2" s="1"/>
  <c r="H20" i="2"/>
  <c r="G20" i="2"/>
  <c r="G19" i="2"/>
  <c r="H19" i="2" s="1"/>
  <c r="H18" i="2"/>
  <c r="G18" i="2"/>
  <c r="G17" i="2"/>
  <c r="H17" i="2" s="1"/>
  <c r="H16" i="2"/>
  <c r="G16" i="2"/>
  <c r="G15" i="2"/>
  <c r="H15" i="2" s="1"/>
  <c r="H14" i="2"/>
  <c r="G14" i="2"/>
  <c r="G13" i="2"/>
  <c r="H13" i="2" s="1"/>
  <c r="H12" i="2"/>
  <c r="G12" i="2"/>
  <c r="G11" i="2"/>
  <c r="H11" i="2" s="1"/>
  <c r="H10" i="2"/>
  <c r="G10" i="2"/>
  <c r="G9" i="2"/>
  <c r="H9" i="2" s="1"/>
  <c r="H8" i="2"/>
  <c r="G8" i="2"/>
  <c r="G7" i="2"/>
  <c r="H7" i="2" s="1"/>
  <c r="H6" i="2"/>
  <c r="G6" i="2"/>
  <c r="G5" i="2"/>
  <c r="H5" i="2" s="1"/>
  <c r="H4" i="2"/>
  <c r="G4" i="2"/>
  <c r="G3" i="2"/>
  <c r="H3" i="2" s="1"/>
  <c r="D7" i="1" s="1"/>
  <c r="H2" i="2"/>
  <c r="G2" i="2"/>
  <c r="D17" i="1"/>
  <c r="E17" i="1" s="1"/>
  <c r="C17" i="1"/>
  <c r="D16" i="1"/>
  <c r="E16" i="1" s="1"/>
  <c r="C16" i="1"/>
  <c r="D15" i="1"/>
  <c r="E15" i="1" s="1"/>
  <c r="C15" i="1"/>
  <c r="D23" i="1"/>
  <c r="C23" i="1"/>
  <c r="E23" i="1" s="1"/>
  <c r="D14" i="1"/>
  <c r="E14" i="1" s="1"/>
  <c r="C14" i="1"/>
  <c r="D22" i="1"/>
  <c r="C22" i="1"/>
  <c r="E22" i="1" s="1"/>
  <c r="D13" i="1"/>
  <c r="E13" i="1" s="1"/>
  <c r="C13" i="1"/>
  <c r="D21" i="1"/>
  <c r="C21" i="1"/>
  <c r="D12" i="1"/>
  <c r="E12" i="1" s="1"/>
  <c r="C12" i="1"/>
  <c r="I7" i="1"/>
  <c r="H7" i="1"/>
  <c r="G7" i="1"/>
  <c r="F7" i="1"/>
  <c r="B7" i="1"/>
  <c r="E21" i="1" l="1"/>
</calcChain>
</file>

<file path=xl/sharedStrings.xml><?xml version="1.0" encoding="utf-8"?>
<sst xmlns="http://schemas.openxmlformats.org/spreadsheetml/2006/main" count="157" uniqueCount="69">
  <si>
    <t>Dashboard de Ventas — Pipeline Comercial</t>
  </si>
  <si>
    <t>Resumen ejecutivo del pipeline, generado automáticamente desde la hoja Pipeline</t>
  </si>
  <si>
    <t>Valor Total Pipeline</t>
  </si>
  <si>
    <t>Valor Ponderado</t>
  </si>
  <si>
    <t>Negocios Ganados</t>
  </si>
  <si>
    <t>Tasa de Cierre</t>
  </si>
  <si>
    <t>Ticket Promedio</t>
  </si>
  <si>
    <t>Negocios Activos</t>
  </si>
  <si>
    <t>Resumen por Etapa</t>
  </si>
  <si>
    <t>Resumen por Vendedor</t>
  </si>
  <si>
    <t>Etapa</t>
  </si>
  <si>
    <t>Cantidad</t>
  </si>
  <si>
    <t>Valor Total</t>
  </si>
  <si>
    <t>% del Total</t>
  </si>
  <si>
    <t>Vendedor</t>
  </si>
  <si>
    <t>Ventas</t>
  </si>
  <si>
    <t>N° Negocios</t>
  </si>
  <si>
    <t>Ticket Prom.</t>
  </si>
  <si>
    <t>Prospecto</t>
  </si>
  <si>
    <t>Ana</t>
  </si>
  <si>
    <t>Contactado</t>
  </si>
  <si>
    <t>Luis</t>
  </si>
  <si>
    <t>Propuesta</t>
  </si>
  <si>
    <t>Carlos</t>
  </si>
  <si>
    <t>Negociación</t>
  </si>
  <si>
    <t>Ganado</t>
  </si>
  <si>
    <t>Perdido</t>
  </si>
  <si>
    <t>ID</t>
  </si>
  <si>
    <t>Cliente</t>
  </si>
  <si>
    <t>Empresa</t>
  </si>
  <si>
    <t>Valor</t>
  </si>
  <si>
    <t>Probabilidad</t>
  </si>
  <si>
    <t>Cliente 1</t>
  </si>
  <si>
    <t>Orion</t>
  </si>
  <si>
    <t>Cliente 2</t>
  </si>
  <si>
    <t>Sigma</t>
  </si>
  <si>
    <t>Cliente 3</t>
  </si>
  <si>
    <t>ABC</t>
  </si>
  <si>
    <t>Cliente 4</t>
  </si>
  <si>
    <t>Cliente 5</t>
  </si>
  <si>
    <t>Nova</t>
  </si>
  <si>
    <t>Cliente 6</t>
  </si>
  <si>
    <t>Delta</t>
  </si>
  <si>
    <t>Cliente 7</t>
  </si>
  <si>
    <t>Cliente 8</t>
  </si>
  <si>
    <t>Cliente 9</t>
  </si>
  <si>
    <t>Cliente 10</t>
  </si>
  <si>
    <t>Cliente 11</t>
  </si>
  <si>
    <t>Cliente 12</t>
  </si>
  <si>
    <t>Cliente 13</t>
  </si>
  <si>
    <t>Cliente 14</t>
  </si>
  <si>
    <t>Cliente 15</t>
  </si>
  <si>
    <t>Cliente 16</t>
  </si>
  <si>
    <t>Cliente 17</t>
  </si>
  <si>
    <t>Cliente 18</t>
  </si>
  <si>
    <t>Cliente 19</t>
  </si>
  <si>
    <t>Cliente 20</t>
  </si>
  <si>
    <t>Cliente 21</t>
  </si>
  <si>
    <t>Cliente 22</t>
  </si>
  <si>
    <t>Cliente 23</t>
  </si>
  <si>
    <t>Cliente 24</t>
  </si>
  <si>
    <t>Cliente 25</t>
  </si>
  <si>
    <t>Cliente 26</t>
  </si>
  <si>
    <t>Cliente 27</t>
  </si>
  <si>
    <t>Cliente 28</t>
  </si>
  <si>
    <t>Cliente 29</t>
  </si>
  <si>
    <t>Cliente 30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</si>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</sst>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\$#,##0"/>
    <numFmt numFmtId="165" formatCode="0.0%"/>
  </numFmts>
  <fonts count="17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8"/>
      <color rgb="FF2E5AAC"/>
      <name val="Calibri"/>
      <charset val="1"/>
    </font>
    <font>
      <b/>
      <sz val="18"/>
      <color rgb="FFE9A100"/>
      <name val="Calibri"/>
      <charset val="1"/>
    </font>
    <font>
      <b/>
      <sz val="18"/>
      <color rgb="FF1E8449"/>
      <name val="Calibri"/>
      <charset val="1"/>
    </font>
    <font>
      <b/>
      <sz val="18"/>
      <color rgb="FFC0392B"/>
      <name val="Calibri"/>
      <charset val="1"/>
    </font>
    <font>
      <b/>
      <sz val="11"/>
      <color rgb="FFFFFFFF"/>
      <name val="Calibri"/>
      <charset val="1"/>
    </font>
    <font>
      <sz val="10.5"/>
      <name val="Calibri"/>
      <charset val="1"/>
    </font>
    <font>
      <sz val="11"/>
      <color theme="0"/>
      <name val="Calibri"/>
      <family val="2"/>
    </font>
    <font>
      <b/>
      <sz val="13"/>
      <color rgb="FF006600"/>
      <name val="Calibri"/>
      <family val="2"/>
    </font>
    <font>
      <b/>
      <sz val="9.5"/>
      <color rgb="FF006600"/>
      <name val="Calibri"/>
      <family val="2"/>
    </font>
    <font>
      <b/>
      <sz val="36"/>
      <color theme="0"/>
      <name val="Calibri"/>
      <family val="2"/>
    </font>
    <font>
      <i/>
      <sz val="16"/>
      <color theme="0"/>
      <name val="Calibri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4F6F9"/>
        <bgColor rgb="FFF7F8FA"/>
      </patternFill>
    </fill>
    <fill>
      <patternFill patternType="solid">
        <fgColor rgb="FF1F2A44"/>
        <bgColor rgb="FF003300"/>
      </patternFill>
    </fill>
    <fill>
      <patternFill patternType="solid">
        <fgColor rgb="FF33CCCC"/>
        <bgColor indexed="64"/>
      </patternFill>
    </fill>
    <fill>
      <patternFill patternType="solid">
        <fgColor rgb="FF33CCCC"/>
        <bgColor rgb="FF003300"/>
      </patternFill>
    </fill>
    <fill>
      <patternFill patternType="solid">
        <fgColor rgb="FF33CCCC"/>
        <bgColor rgb="FFF9F9F9"/>
      </patternFill>
    </fill>
    <fill>
      <patternFill patternType="solid">
        <fgColor rgb="FF006600"/>
        <bgColor indexed="64"/>
      </patternFill>
    </fill>
  </fills>
  <borders count="4">
    <border>
      <left/>
      <right/>
      <top/>
      <bottom/>
      <diagonal/>
    </border>
    <border>
      <left style="thin">
        <color rgb="FFE2E5EA"/>
      </left>
      <right style="thin">
        <color rgb="FFE2E5EA"/>
      </right>
      <top style="thin">
        <color rgb="FFE2E5EA"/>
      </top>
      <bottom style="thin">
        <color rgb="FFE2E5EA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1" fillId="0" borderId="0"/>
    <xf numFmtId="0" fontId="13" fillId="0" borderId="0" applyNumberFormat="0" applyFill="0" applyBorder="0" applyAlignment="0" applyProtection="0"/>
    <xf numFmtId="0" fontId="16" fillId="0" borderId="0"/>
  </cellStyleXfs>
  <cellXfs count="33">
    <xf numFmtId="0" fontId="0" fillId="0" borderId="0" xfId="0"/>
    <xf numFmtId="0" fontId="0" fillId="2" borderId="1" xfId="0" applyFill="1" applyBorder="1"/>
    <xf numFmtId="164" fontId="3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horizontal="left" vertical="center"/>
    </xf>
    <xf numFmtId="165" fontId="4" fillId="2" borderId="1" xfId="0" applyNumberFormat="1" applyFont="1" applyFill="1" applyBorder="1" applyAlignment="1">
      <alignment horizontal="left" vertical="center"/>
    </xf>
    <xf numFmtId="1" fontId="5" fillId="2" borderId="1" xfId="0" applyNumberFormat="1" applyFont="1" applyFill="1" applyBorder="1" applyAlignment="1">
      <alignment horizontal="left" vertical="center"/>
    </xf>
    <xf numFmtId="0" fontId="0" fillId="2" borderId="1" xfId="0" applyFill="1" applyBorder="1"/>
    <xf numFmtId="0" fontId="6" fillId="3" borderId="0" xfId="0" applyFont="1" applyFill="1" applyAlignment="1">
      <alignment horizontal="center" vertical="center"/>
    </xf>
    <xf numFmtId="0" fontId="7" fillId="0" borderId="2" xfId="0" applyFont="1" applyBorder="1" applyAlignment="1">
      <alignment horizontal="center"/>
    </xf>
    <xf numFmtId="0" fontId="7" fillId="0" borderId="2" xfId="0" applyFont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9" fontId="7" fillId="0" borderId="2" xfId="0" applyNumberFormat="1" applyFont="1" applyBorder="1" applyAlignment="1">
      <alignment vertical="center"/>
    </xf>
    <xf numFmtId="0" fontId="0" fillId="4" borderId="0" xfId="0" applyFill="1"/>
    <xf numFmtId="0" fontId="6" fillId="5" borderId="0" xfId="0" applyFont="1" applyFill="1" applyAlignment="1">
      <alignment horizontal="center"/>
    </xf>
    <xf numFmtId="0" fontId="7" fillId="4" borderId="1" xfId="0" applyFont="1" applyFill="1" applyBorder="1" applyAlignment="1">
      <alignment horizontal="left"/>
    </xf>
    <xf numFmtId="1" fontId="7" fillId="4" borderId="1" xfId="0" applyNumberFormat="1" applyFont="1" applyFill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165" fontId="7" fillId="4" borderId="1" xfId="0" applyNumberFormat="1" applyFont="1" applyFill="1" applyBorder="1" applyAlignment="1">
      <alignment horizontal="center"/>
    </xf>
    <xf numFmtId="0" fontId="7" fillId="6" borderId="1" xfId="0" applyFont="1" applyFill="1" applyBorder="1" applyAlignment="1">
      <alignment horizontal="left"/>
    </xf>
    <xf numFmtId="1" fontId="7" fillId="6" borderId="1" xfId="0" applyNumberFormat="1" applyFont="1" applyFill="1" applyBorder="1" applyAlignment="1">
      <alignment horizontal="center"/>
    </xf>
    <xf numFmtId="164" fontId="7" fillId="6" borderId="1" xfId="0" applyNumberFormat="1" applyFont="1" applyFill="1" applyBorder="1" applyAlignment="1">
      <alignment horizontal="center"/>
    </xf>
    <xf numFmtId="165" fontId="7" fillId="6" borderId="1" xfId="0" applyNumberFormat="1" applyFont="1" applyFill="1" applyBorder="1" applyAlignment="1">
      <alignment horizontal="center"/>
    </xf>
    <xf numFmtId="0" fontId="8" fillId="7" borderId="0" xfId="0" applyFont="1" applyFill="1"/>
    <xf numFmtId="0" fontId="9" fillId="4" borderId="0" xfId="0" applyFont="1" applyFill="1"/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7" borderId="0" xfId="0" applyFont="1" applyFill="1" applyBorder="1" applyAlignment="1">
      <alignment horizontal="center"/>
    </xf>
    <xf numFmtId="0" fontId="12" fillId="7" borderId="0" xfId="0" applyFont="1" applyFill="1" applyBorder="1" applyAlignment="1">
      <alignment horizontal="center"/>
    </xf>
    <xf numFmtId="0" fontId="1" fillId="0" borderId="0" xfId="1"/>
    <xf numFmtId="0" fontId="14" fillId="0" borderId="0" xfId="2" applyFont="1"/>
    <xf numFmtId="0" fontId="15" fillId="0" borderId="3" xfId="1" applyFont="1" applyBorder="1" applyAlignment="1">
      <alignment horizontal="left" vertical="center" wrapText="1" indent="2"/>
    </xf>
  </cellXfs>
  <cellStyles count="4">
    <cellStyle name="Hipervínculo 2" xfId="2"/>
    <cellStyle name="Normal" xfId="0" builtinId="0"/>
    <cellStyle name="Normal 2" xfId="3"/>
    <cellStyle name="Normal 2 2 2" xfId="1"/>
  </cellStyles>
  <dxfs count="6">
    <dxf>
      <font>
        <b/>
        <color rgb="FF555555"/>
        <name val="Calibri"/>
      </font>
      <fill>
        <patternFill>
          <bgColor rgb="FFEDEDED"/>
        </patternFill>
      </fill>
    </dxf>
    <dxf>
      <font>
        <b/>
        <color rgb="FF4B2E83"/>
        <name val="Calibri"/>
      </font>
      <fill>
        <patternFill>
          <bgColor rgb="FFE6E0F8"/>
        </patternFill>
      </fill>
    </dxf>
    <dxf>
      <font>
        <b/>
        <color rgb="FF1F4E79"/>
        <name val="Calibri"/>
      </font>
      <fill>
        <patternFill>
          <bgColor rgb="FFD6E4F0"/>
        </patternFill>
      </fill>
    </dxf>
    <dxf>
      <font>
        <b/>
        <color rgb="FF8A6100"/>
        <name val="Calibri"/>
      </font>
      <fill>
        <patternFill>
          <bgColor rgb="FFFCE8B2"/>
        </patternFill>
      </fill>
    </dxf>
    <dxf>
      <font>
        <b/>
        <color rgb="FF8B1E14"/>
        <name val="Calibri"/>
      </font>
      <fill>
        <patternFill>
          <bgColor rgb="FFF8C9C4"/>
        </patternFill>
      </fill>
    </dxf>
    <dxf>
      <font>
        <b/>
        <color rgb="FF1E6B33"/>
        <name val="Calibri"/>
      </font>
      <fill>
        <patternFill>
          <bgColor rgb="FFC6EF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E6B33"/>
      <rgbColor rgb="FF000080"/>
      <rgbColor rgb="FF8A6100"/>
      <rgbColor rgb="FF800080"/>
      <rgbColor rgb="FF008080"/>
      <rgbColor rgb="FFE2E5EA"/>
      <rgbColor rgb="FF878787"/>
      <rgbColor rgb="FF9999FF"/>
      <rgbColor rgb="FFC0392B"/>
      <rgbColor rgb="FFF9F9F9"/>
      <rgbColor rgb="FFD6E4F0"/>
      <rgbColor rgb="FF660066"/>
      <rgbColor rgb="FFF79646"/>
      <rgbColor rgb="FF2E5AA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6F9"/>
      <rgbColor rgb="FFC6EFCE"/>
      <rgbColor rgb="FFFCE8B2"/>
      <rgbColor rgb="FFE6E0F8"/>
      <rgbColor rgb="FFEDEDED"/>
      <rgbColor rgb="FFF7F8FA"/>
      <rgbColor rgb="FFF8C9C4"/>
      <rgbColor rgb="FF4F81BD"/>
      <rgbColor rgb="FF4BACC6"/>
      <rgbColor rgb="FF9BBB59"/>
      <rgbColor rgb="FFFFCC00"/>
      <rgbColor rgb="FFE9A100"/>
      <rgbColor rgb="FFFF6600"/>
      <rgbColor rgb="FF6B7280"/>
      <rgbColor rgb="FF8064A2"/>
      <rgbColor rgb="FF1F4E79"/>
      <rgbColor rgb="FF1E8449"/>
      <rgbColor rgb="FF003300"/>
      <rgbColor rgb="FF555555"/>
      <rgbColor rgb="FF8B1E14"/>
      <rgbColor rgb="FFC0504D"/>
      <rgbColor rgb="FF4B2E83"/>
      <rgbColor rgb="FF1F2A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9900"/>
      <color rgb="FF006600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2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/>
          <a:lstStyle/>
          <a:p>
            <a:pPr algn="ctr" rtl="0">
              <a:defRPr lang="en-US" sz="1800" b="1" i="0" u="none" strike="noStrike" kern="1200" spc="-1" baseline="0">
                <a:solidFill>
                  <a:srgbClr val="009900"/>
                </a:solidFill>
                <a:latin typeface="Calibri"/>
                <a:ea typeface="+mn-ea"/>
                <a:cs typeface="+mn-cs"/>
              </a:defRPr>
            </a:pPr>
            <a:r>
              <a:rPr lang="en-US" sz="1800" b="1" i="0" u="none" strike="noStrike" kern="1200" spc="-1" baseline="0">
                <a:solidFill>
                  <a:srgbClr val="009900"/>
                </a:solidFill>
                <a:latin typeface="Calibri"/>
                <a:ea typeface="+mn-ea"/>
                <a:cs typeface="+mn-cs"/>
              </a:rPr>
              <a:t>Resumen por etapa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24437834976510289"/>
          <c:y val="0.16838629978244948"/>
          <c:w val="0.49493945609739959"/>
          <c:h val="0.81772982191466337"/>
        </c:manualLayout>
      </c:layout>
      <c:pieChart>
        <c:varyColors val="1"/>
        <c:ser>
          <c:idx val="0"/>
          <c:order val="0"/>
          <c:tx>
            <c:strRef>
              <c:f>Dashboard!$D$11</c:f>
              <c:strCache>
                <c:ptCount val="1"/>
                <c:pt idx="0">
                  <c:v>Valor Total</c:v>
                </c:pt>
              </c:strCache>
            </c:strRef>
          </c:tx>
          <c:spPr>
            <a:solidFill>
              <a:srgbClr val="4F81BD"/>
            </a:solidFill>
            <a:ln w="0">
              <a:noFill/>
            </a:ln>
          </c:spPr>
          <c:dPt>
            <c:idx val="0"/>
            <c:bubble3D val="0"/>
            <c:spPr>
              <a:solidFill>
                <a:srgbClr val="4F81BD"/>
              </a:solidFill>
              <a:ln w="0">
                <a:noFill/>
              </a:ln>
            </c:spPr>
          </c:dPt>
          <c:dPt>
            <c:idx val="1"/>
            <c:bubble3D val="0"/>
            <c:spPr>
              <a:solidFill>
                <a:srgbClr val="C0504D"/>
              </a:solidFill>
              <a:ln w="0">
                <a:noFill/>
              </a:ln>
            </c:spPr>
          </c:dPt>
          <c:dPt>
            <c:idx val="2"/>
            <c:bubble3D val="0"/>
            <c:spPr>
              <a:solidFill>
                <a:srgbClr val="9BBB59"/>
              </a:solidFill>
              <a:ln w="0">
                <a:noFill/>
              </a:ln>
            </c:spPr>
          </c:dPt>
          <c:dPt>
            <c:idx val="3"/>
            <c:bubble3D val="0"/>
            <c:spPr>
              <a:solidFill>
                <a:srgbClr val="8064A2"/>
              </a:solidFill>
              <a:ln w="0">
                <a:noFill/>
              </a:ln>
            </c:spPr>
          </c:dPt>
          <c:dPt>
            <c:idx val="4"/>
            <c:bubble3D val="0"/>
            <c:spPr>
              <a:solidFill>
                <a:srgbClr val="4BACC6"/>
              </a:solidFill>
              <a:ln w="0">
                <a:noFill/>
              </a:ln>
            </c:spPr>
          </c:dPt>
          <c:dPt>
            <c:idx val="5"/>
            <c:bubble3D val="0"/>
            <c:spPr>
              <a:solidFill>
                <a:srgbClr val="F79646"/>
              </a:solidFill>
              <a:ln w="0">
                <a:noFill/>
              </a:ln>
            </c:spPr>
          </c:dPt>
          <c:dLbls>
            <c:dLbl>
              <c:idx val="0"/>
              <c:layout>
                <c:manualLayout>
                  <c:x val="-6.5297646617702196E-2"/>
                  <c:y val="0.1255310310146163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layout>
                <c:manualLayout>
                  <c:x val="-1.0733364211826463E-2"/>
                  <c:y val="6.2916197493613782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</c:dLbl>
            <c:showLegendKey val="0"/>
            <c:showVal val="0"/>
            <c:showCatName val="1"/>
            <c:showSerName val="0"/>
            <c:showPercent val="1"/>
            <c:showBubbleSize val="0"/>
            <c:showLeaderLines val="1"/>
          </c:dLbls>
          <c:cat>
            <c:strRef>
              <c:f>Dashboard!$B$12:$B$17</c:f>
              <c:strCache>
                <c:ptCount val="6"/>
                <c:pt idx="0">
                  <c:v>Prospecto</c:v>
                </c:pt>
                <c:pt idx="1">
                  <c:v>Contactado</c:v>
                </c:pt>
                <c:pt idx="2">
                  <c:v>Propuesta</c:v>
                </c:pt>
                <c:pt idx="3">
                  <c:v>Negociación</c:v>
                </c:pt>
                <c:pt idx="4">
                  <c:v>Ganado</c:v>
                </c:pt>
                <c:pt idx="5">
                  <c:v>Perdido</c:v>
                </c:pt>
              </c:strCache>
            </c:strRef>
          </c:cat>
          <c:val>
            <c:numRef>
              <c:f>Dashboard!$D$12:$D$17</c:f>
              <c:numCache>
                <c:formatCode>\$#,##0</c:formatCode>
                <c:ptCount val="6"/>
                <c:pt idx="0">
                  <c:v>20723</c:v>
                </c:pt>
                <c:pt idx="1">
                  <c:v>8643</c:v>
                </c:pt>
                <c:pt idx="2">
                  <c:v>35717</c:v>
                </c:pt>
                <c:pt idx="3">
                  <c:v>123465</c:v>
                </c:pt>
                <c:pt idx="4">
                  <c:v>27116</c:v>
                </c:pt>
                <c:pt idx="5">
                  <c:v>21683</c:v>
                </c:pt>
              </c:numCache>
            </c:numRef>
          </c:val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99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9900"/>
                </a:solidFill>
                <a:latin typeface="Calibri"/>
              </a:rPr>
              <a:t>Ventas por Vendedor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Dashboard!$C$20</c:f>
              <c:strCache>
                <c:ptCount val="1"/>
                <c:pt idx="0">
                  <c:v>Ventas</c:v>
                </c:pt>
              </c:strCache>
            </c:strRef>
          </c:tx>
          <c:spPr>
            <a:solidFill>
              <a:srgbClr val="4F81B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Dashboard!$B$21:$B$23</c:f>
              <c:strCache>
                <c:ptCount val="3"/>
                <c:pt idx="0">
                  <c:v>Ana</c:v>
                </c:pt>
                <c:pt idx="1">
                  <c:v>Luis</c:v>
                </c:pt>
                <c:pt idx="2">
                  <c:v>Carlos</c:v>
                </c:pt>
              </c:strCache>
            </c:strRef>
          </c:cat>
          <c:val>
            <c:numRef>
              <c:f>Dashboard!$C$21:$C$23</c:f>
              <c:numCache>
                <c:formatCode>\$#,##0</c:formatCode>
                <c:ptCount val="3"/>
                <c:pt idx="0">
                  <c:v>85016</c:v>
                </c:pt>
                <c:pt idx="1">
                  <c:v>113835</c:v>
                </c:pt>
                <c:pt idx="2">
                  <c:v>38496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8093184"/>
        <c:axId val="148107264"/>
      </c:barChart>
      <c:catAx>
        <c:axId val="1480931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8107264"/>
        <c:crosses val="autoZero"/>
        <c:auto val="1"/>
        <c:lblAlgn val="ctr"/>
        <c:lblOffset val="100"/>
        <c:noMultiLvlLbl val="0"/>
      </c:catAx>
      <c:valAx>
        <c:axId val="14810726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Valor ($)</a:t>
                </a:r>
              </a:p>
            </c:rich>
          </c:tx>
          <c:layout/>
          <c:overlay val="0"/>
          <c:spPr>
            <a:noFill/>
            <a:ln w="0">
              <a:noFill/>
            </a:ln>
          </c:spPr>
        </c:title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8093184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99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9900"/>
                </a:solidFill>
                <a:latin typeface="Calibri"/>
              </a:rPr>
              <a:t>Valor del Pipeline por Etapa</a:t>
            </a:r>
          </a:p>
        </c:rich>
      </c:tx>
      <c:layout/>
      <c:overlay val="0"/>
      <c:spPr>
        <a:noFill/>
        <a:ln w="0">
          <a:noFill/>
        </a:ln>
      </c:sp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Dashboard!$D$11</c:f>
              <c:strCache>
                <c:ptCount val="1"/>
                <c:pt idx="0">
                  <c:v>Valor Total</c:v>
                </c:pt>
              </c:strCache>
            </c:strRef>
          </c:tx>
          <c:spPr>
            <a:solidFill>
              <a:srgbClr val="C0504D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txPr>
              <a:bodyPr wrap="none"/>
              <a:lstStyle/>
              <a:p>
                <a:pPr>
                  <a:defRPr sz="1000" b="0" strike="noStrike" spc="-1">
                    <a:latin typeface="Arial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Dashboard!$B$12:$B$17</c:f>
              <c:strCache>
                <c:ptCount val="6"/>
                <c:pt idx="0">
                  <c:v>Prospecto</c:v>
                </c:pt>
                <c:pt idx="1">
                  <c:v>Contactado</c:v>
                </c:pt>
                <c:pt idx="2">
                  <c:v>Propuesta</c:v>
                </c:pt>
                <c:pt idx="3">
                  <c:v>Negociación</c:v>
                </c:pt>
                <c:pt idx="4">
                  <c:v>Ganado</c:v>
                </c:pt>
                <c:pt idx="5">
                  <c:v>Perdido</c:v>
                </c:pt>
              </c:strCache>
            </c:strRef>
          </c:cat>
          <c:val>
            <c:numRef>
              <c:f>Dashboard!$D$12:$D$17</c:f>
              <c:numCache>
                <c:formatCode>\$#,##0</c:formatCode>
                <c:ptCount val="6"/>
                <c:pt idx="0">
                  <c:v>20723</c:v>
                </c:pt>
                <c:pt idx="1">
                  <c:v>8643</c:v>
                </c:pt>
                <c:pt idx="2">
                  <c:v>35717</c:v>
                </c:pt>
                <c:pt idx="3">
                  <c:v>123465</c:v>
                </c:pt>
                <c:pt idx="4">
                  <c:v>27116</c:v>
                </c:pt>
                <c:pt idx="5">
                  <c:v>21683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470976"/>
        <c:axId val="143472512"/>
      </c:barChart>
      <c:catAx>
        <c:axId val="1434709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3472512"/>
        <c:crosses val="autoZero"/>
        <c:auto val="1"/>
        <c:lblAlgn val="ctr"/>
        <c:lblOffset val="100"/>
        <c:noMultiLvlLbl val="0"/>
      </c:catAx>
      <c:valAx>
        <c:axId val="143472512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numFmt formatCode="\$#,##0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143470976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plantillas-de-excel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image" Target="../media/image1.png"/><Relationship Id="rId4" Type="http://schemas.openxmlformats.org/officeDocument/2006/relationships/hyperlink" Target="https://siempreexcel.com/plantillas-de-excel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plantillas-de-excel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96CB5758-3098-4A16-BDA5-CAEDFFAD52AC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D860DC4-8119-452C-9720-D50CF1D15CEE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756DD1F9-4F90-446D-A728-46708ED26006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149679</xdr:colOff>
      <xdr:row>9</xdr:row>
      <xdr:rowOff>84735</xdr:rowOff>
    </xdr:from>
    <xdr:to>
      <xdr:col>8</xdr:col>
      <xdr:colOff>1170214</xdr:colOff>
      <xdr:row>23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27213</xdr:colOff>
      <xdr:row>24</xdr:row>
      <xdr:rowOff>27584</xdr:rowOff>
    </xdr:from>
    <xdr:to>
      <xdr:col>5</xdr:col>
      <xdr:colOff>47624</xdr:colOff>
      <xdr:row>39</xdr:row>
      <xdr:rowOff>57149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5</xdr:col>
      <xdr:colOff>149679</xdr:colOff>
      <xdr:row>24</xdr:row>
      <xdr:rowOff>55800</xdr:rowOff>
    </xdr:from>
    <xdr:to>
      <xdr:col>8</xdr:col>
      <xdr:colOff>1142999</xdr:colOff>
      <xdr:row>39</xdr:row>
      <xdr:rowOff>77760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10</xdr:col>
      <xdr:colOff>0</xdr:colOff>
      <xdr:row>3</xdr:row>
      <xdr:rowOff>0</xdr:rowOff>
    </xdr:from>
    <xdr:to>
      <xdr:col>17</xdr:col>
      <xdr:colOff>213713</xdr:colOff>
      <xdr:row>5</xdr:row>
      <xdr:rowOff>180975</xdr:rowOff>
    </xdr:to>
    <xdr:pic>
      <xdr:nvPicPr>
        <xdr:cNvPr id="6" name="Imagen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0334625" y="971550"/>
          <a:ext cx="4280888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</xdr:row>
      <xdr:rowOff>0</xdr:rowOff>
    </xdr:from>
    <xdr:to>
      <xdr:col>4</xdr:col>
      <xdr:colOff>1280513</xdr:colOff>
      <xdr:row>44</xdr:row>
      <xdr:rowOff>66675</xdr:rowOff>
    </xdr:to>
    <xdr:pic>
      <xdr:nvPicPr>
        <xdr:cNvPr id="7" name="Imagen 4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00025" y="8258175"/>
          <a:ext cx="4280888" cy="6381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16</xdr:col>
      <xdr:colOff>213713</xdr:colOff>
      <xdr:row>5</xdr:row>
      <xdr:rowOff>66675</xdr:rowOff>
    </xdr:to>
    <xdr:pic>
      <xdr:nvPicPr>
        <xdr:cNvPr id="2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181850" y="466725"/>
          <a:ext cx="4280888" cy="6381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</xdr:row>
      <xdr:rowOff>0</xdr:rowOff>
    </xdr:from>
    <xdr:to>
      <xdr:col>5</xdr:col>
      <xdr:colOff>947138</xdr:colOff>
      <xdr:row>35</xdr:row>
      <xdr:rowOff>66675</xdr:rowOff>
    </xdr:to>
    <xdr:pic>
      <xdr:nvPicPr>
        <xdr:cNvPr id="3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xmlns="" id="{0110FDA0-FCD8-4893-A0AD-6E39940544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0050" y="6181725"/>
          <a:ext cx="4280888" cy="638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-horario-semanal-excel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plantilla-excel-gastos%20diario%20y%20mensual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control-de-gastos-excel-diario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Horario Semanal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id="1" name="tblPipeline" displayName="tblPipeline" ref="A1:H31" totalsRowShown="0">
  <autoFilter ref="A1:H31"/>
  <tableColumns count="8">
    <tableColumn id="1" name="ID"/>
    <tableColumn id="2" name="Cliente"/>
    <tableColumn id="3" name="Empresa"/>
    <tableColumn id="4" name="Vendedor"/>
    <tableColumn id="5" name="Valor"/>
    <tableColumn id="6" name="Etapa"/>
    <tableColumn id="7" name="Probabilidad"/>
    <tableColumn id="8" name="Valor Ponderado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workbookViewId="0">
      <selection activeCell="B3" sqref="B3"/>
    </sheetView>
  </sheetViews>
  <sheetFormatPr defaultColWidth="0" defaultRowHeight="0" customHeight="1" zeroHeight="1" x14ac:dyDescent="0.25"/>
  <cols>
    <col min="1" max="1" width="3.28515625" style="30" customWidth="1"/>
    <col min="2" max="2" width="88.28515625" style="30" customWidth="1"/>
    <col min="3" max="16381" width="10.7109375" style="30" hidden="1"/>
    <col min="16382" max="16382" width="28.85546875" style="30" hidden="1" customWidth="1"/>
    <col min="16383" max="16383" width="25.140625" style="30" hidden="1" customWidth="1"/>
    <col min="16384" max="16384" width="18.28515625" style="30" hidden="1" customWidth="1"/>
  </cols>
  <sheetData>
    <row r="1" spans="2:2" ht="56.25" customHeight="1" x14ac:dyDescent="0.25"/>
    <row r="2" spans="2:2" ht="56.25" customHeight="1" x14ac:dyDescent="0.5">
      <c r="B2" s="31" t="s">
        <v>67</v>
      </c>
    </row>
    <row r="3" spans="2:2" ht="212.25" customHeight="1" x14ac:dyDescent="0.25">
      <c r="B3" s="32" t="s">
        <v>68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40"/>
  <sheetViews>
    <sheetView showGridLines="0" topLeftCell="A18" zoomScaleNormal="100" workbookViewId="0">
      <selection activeCell="H50" sqref="H50"/>
    </sheetView>
  </sheetViews>
  <sheetFormatPr defaultColWidth="8.7109375" defaultRowHeight="15" x14ac:dyDescent="0.25"/>
  <cols>
    <col min="1" max="1" width="3" customWidth="1"/>
    <col min="2" max="4" width="15" customWidth="1"/>
    <col min="5" max="5" width="20.85546875" customWidth="1"/>
    <col min="6" max="6" width="16.85546875" customWidth="1"/>
    <col min="7" max="7" width="19.28515625" customWidth="1"/>
    <col min="8" max="8" width="22.5703125" customWidth="1"/>
    <col min="9" max="9" width="18.7109375" customWidth="1"/>
  </cols>
  <sheetData>
    <row r="3" spans="2:9" ht="46.5" x14ac:dyDescent="0.7">
      <c r="B3" s="28" t="s">
        <v>0</v>
      </c>
      <c r="C3" s="28"/>
      <c r="D3" s="28"/>
      <c r="E3" s="28"/>
      <c r="F3" s="28"/>
      <c r="G3" s="28"/>
      <c r="H3" s="28"/>
      <c r="I3" s="28"/>
    </row>
    <row r="4" spans="2:9" ht="21" x14ac:dyDescent="0.35">
      <c r="B4" s="29" t="s">
        <v>1</v>
      </c>
      <c r="C4" s="29"/>
      <c r="D4" s="29"/>
      <c r="E4" s="29"/>
      <c r="F4" s="29"/>
      <c r="G4" s="29"/>
      <c r="H4" s="29"/>
      <c r="I4" s="29"/>
    </row>
    <row r="5" spans="2:9" x14ac:dyDescent="0.25">
      <c r="B5" s="24"/>
      <c r="C5" s="24"/>
      <c r="D5" s="24"/>
      <c r="E5" s="24"/>
      <c r="F5" s="24"/>
      <c r="G5" s="24"/>
      <c r="H5" s="24"/>
      <c r="I5" s="24"/>
    </row>
    <row r="6" spans="2:9" ht="15.75" customHeight="1" x14ac:dyDescent="0.25">
      <c r="B6" s="26" t="s">
        <v>2</v>
      </c>
      <c r="C6" s="26"/>
      <c r="D6" s="26" t="s">
        <v>3</v>
      </c>
      <c r="E6" s="26"/>
      <c r="F6" s="27" t="s">
        <v>4</v>
      </c>
      <c r="G6" s="27" t="s">
        <v>5</v>
      </c>
      <c r="H6" s="27" t="s">
        <v>6</v>
      </c>
      <c r="I6" s="27" t="s">
        <v>7</v>
      </c>
    </row>
    <row r="7" spans="2:9" ht="25.5" customHeight="1" x14ac:dyDescent="0.25">
      <c r="B7" s="3">
        <f>SUM(Pipeline!E2:E31)</f>
        <v>237347</v>
      </c>
      <c r="C7" s="3"/>
      <c r="D7" s="2">
        <f>SUM(Pipeline!H2:H31)</f>
        <v>141806.29999999999</v>
      </c>
      <c r="E7" s="2"/>
      <c r="F7" s="5">
        <f>COUNTIF(Pipeline!F2:F31,"Ganado")</f>
        <v>3</v>
      </c>
      <c r="G7" s="6">
        <f>COUNTIF(Pipeline!F2:F31,"Ganado")/(COUNTIF(Pipeline!F2:F31,"Ganado")+COUNTIF(Pipeline!F2:F31,"Perdido"))</f>
        <v>0.6</v>
      </c>
      <c r="H7" s="4">
        <f>AVERAGE(Pipeline!E2:E31)</f>
        <v>7911.5666666666666</v>
      </c>
      <c r="I7" s="7">
        <f>COUNTA(Pipeline!F2:F31)-COUNTIF(Pipeline!F2:F31,"Ganado")-COUNTIF(Pipeline!F2:F31,"Perdido")</f>
        <v>25</v>
      </c>
    </row>
    <row r="8" spans="2:9" ht="6" customHeight="1" x14ac:dyDescent="0.25">
      <c r="B8" s="1"/>
      <c r="C8" s="1"/>
      <c r="D8" s="1"/>
      <c r="E8" s="1"/>
      <c r="F8" s="8"/>
      <c r="G8" s="8"/>
      <c r="H8" s="8"/>
      <c r="I8" s="8"/>
    </row>
    <row r="9" spans="2:9" ht="6" customHeight="1" x14ac:dyDescent="0.25"/>
    <row r="10" spans="2:9" ht="17.25" x14ac:dyDescent="0.3">
      <c r="B10" s="25" t="s">
        <v>8</v>
      </c>
      <c r="C10" s="14"/>
      <c r="D10" s="14"/>
      <c r="E10" s="14"/>
      <c r="F10" s="14"/>
      <c r="G10" s="14"/>
      <c r="H10" s="14"/>
      <c r="I10" s="14"/>
    </row>
    <row r="11" spans="2:9" x14ac:dyDescent="0.25">
      <c r="B11" s="15" t="s">
        <v>10</v>
      </c>
      <c r="C11" s="15" t="s">
        <v>11</v>
      </c>
      <c r="D11" s="15" t="s">
        <v>12</v>
      </c>
      <c r="E11" s="15" t="s">
        <v>13</v>
      </c>
      <c r="F11" s="14"/>
      <c r="G11" s="14"/>
      <c r="H11" s="14"/>
      <c r="I11" s="14"/>
    </row>
    <row r="12" spans="2:9" x14ac:dyDescent="0.25">
      <c r="B12" s="16" t="s">
        <v>18</v>
      </c>
      <c r="C12" s="17">
        <f>COUNTIF(Pipeline!F:F,B12)</f>
        <v>4</v>
      </c>
      <c r="D12" s="18">
        <f>SUMIF(Pipeline!F:F,B12,Pipeline!E:E)</f>
        <v>20723</v>
      </c>
      <c r="E12" s="19">
        <f>D12/SUM(Pipeline!E$2:E$31)</f>
        <v>8.7310983496736841E-2</v>
      </c>
      <c r="F12" s="14"/>
      <c r="G12" s="14"/>
      <c r="H12" s="14"/>
      <c r="I12" s="14"/>
    </row>
    <row r="13" spans="2:9" x14ac:dyDescent="0.25">
      <c r="B13" s="20" t="s">
        <v>20</v>
      </c>
      <c r="C13" s="21">
        <f>COUNTIF(Pipeline!F:F,B13)</f>
        <v>3</v>
      </c>
      <c r="D13" s="22">
        <f>SUMIF(Pipeline!F:F,B13,Pipeline!E:E)</f>
        <v>8643</v>
      </c>
      <c r="E13" s="23">
        <f>D13/SUM(Pipeline!E$2:E$31)</f>
        <v>3.6415037898098565E-2</v>
      </c>
      <c r="F13" s="14"/>
      <c r="G13" s="14"/>
      <c r="H13" s="14"/>
      <c r="I13" s="14"/>
    </row>
    <row r="14" spans="2:9" x14ac:dyDescent="0.25">
      <c r="B14" s="16" t="s">
        <v>22</v>
      </c>
      <c r="C14" s="17">
        <f>COUNTIF(Pipeline!F:F,B14)</f>
        <v>5</v>
      </c>
      <c r="D14" s="18">
        <f>SUMIF(Pipeline!F:F,B14,Pipeline!E:E)</f>
        <v>35717</v>
      </c>
      <c r="E14" s="19">
        <f>D14/SUM(Pipeline!E$2:E$31)</f>
        <v>0.1504843119988877</v>
      </c>
      <c r="F14" s="14"/>
      <c r="G14" s="14"/>
      <c r="H14" s="14"/>
      <c r="I14" s="14"/>
    </row>
    <row r="15" spans="2:9" x14ac:dyDescent="0.25">
      <c r="B15" s="20" t="s">
        <v>24</v>
      </c>
      <c r="C15" s="21">
        <f>COUNTIF(Pipeline!F:F,B15)</f>
        <v>13</v>
      </c>
      <c r="D15" s="22">
        <f>SUMIF(Pipeline!F:F,B15,Pipeline!E:E)</f>
        <v>123465</v>
      </c>
      <c r="E15" s="23">
        <f>D15/SUM(Pipeline!E$2:E$31)</f>
        <v>0.52018774199800288</v>
      </c>
      <c r="F15" s="14"/>
      <c r="G15" s="14"/>
      <c r="H15" s="14"/>
      <c r="I15" s="14"/>
    </row>
    <row r="16" spans="2:9" x14ac:dyDescent="0.25">
      <c r="B16" s="16" t="s">
        <v>25</v>
      </c>
      <c r="C16" s="17">
        <f>COUNTIF(Pipeline!F:F,B16)</f>
        <v>3</v>
      </c>
      <c r="D16" s="18">
        <f>SUMIF(Pipeline!F:F,B16,Pipeline!E:E)</f>
        <v>27116</v>
      </c>
      <c r="E16" s="19">
        <f>D16/SUM(Pipeline!E$2:E$31)</f>
        <v>0.11424623020303606</v>
      </c>
      <c r="F16" s="14"/>
      <c r="G16" s="14"/>
      <c r="H16" s="14"/>
      <c r="I16" s="14"/>
    </row>
    <row r="17" spans="2:9" x14ac:dyDescent="0.25">
      <c r="B17" s="20" t="s">
        <v>26</v>
      </c>
      <c r="C17" s="21">
        <f>COUNTIF(Pipeline!F:F,B17)</f>
        <v>2</v>
      </c>
      <c r="D17" s="22">
        <f>SUMIF(Pipeline!F:F,B17,Pipeline!E:E)</f>
        <v>21683</v>
      </c>
      <c r="E17" s="23">
        <f>D17/SUM(Pipeline!E$2:E$31)</f>
        <v>9.13556944052379E-2</v>
      </c>
      <c r="F17" s="14"/>
      <c r="G17" s="14"/>
      <c r="H17" s="14"/>
      <c r="I17" s="14"/>
    </row>
    <row r="18" spans="2:9" x14ac:dyDescent="0.25">
      <c r="B18" s="14"/>
      <c r="C18" s="14"/>
      <c r="D18" s="14"/>
      <c r="E18" s="14"/>
      <c r="F18" s="14"/>
      <c r="G18" s="14"/>
      <c r="H18" s="14"/>
      <c r="I18" s="14"/>
    </row>
    <row r="19" spans="2:9" ht="17.25" x14ac:dyDescent="0.3">
      <c r="B19" s="25" t="s">
        <v>9</v>
      </c>
      <c r="C19" s="14"/>
      <c r="D19" s="14"/>
      <c r="E19" s="14"/>
      <c r="F19" s="14"/>
      <c r="G19" s="14"/>
      <c r="H19" s="14"/>
      <c r="I19" s="14"/>
    </row>
    <row r="20" spans="2:9" x14ac:dyDescent="0.25">
      <c r="B20" s="15" t="s">
        <v>14</v>
      </c>
      <c r="C20" s="15" t="s">
        <v>15</v>
      </c>
      <c r="D20" s="15" t="s">
        <v>16</v>
      </c>
      <c r="E20" s="15" t="s">
        <v>17</v>
      </c>
      <c r="F20" s="14"/>
      <c r="G20" s="14"/>
      <c r="H20" s="14"/>
      <c r="I20" s="14"/>
    </row>
    <row r="21" spans="2:9" x14ac:dyDescent="0.25">
      <c r="B21" s="16" t="s">
        <v>19</v>
      </c>
      <c r="C21" s="18">
        <f>SUMIF(Pipeline!D:D,B21,Pipeline!E:E)</f>
        <v>85016</v>
      </c>
      <c r="D21" s="17">
        <f>COUNTIF(Pipeline!D:D,B21)</f>
        <v>8</v>
      </c>
      <c r="E21" s="18">
        <f>C21/D21</f>
        <v>10627</v>
      </c>
      <c r="F21" s="14"/>
      <c r="G21" s="14"/>
      <c r="H21" s="14"/>
      <c r="I21" s="14"/>
    </row>
    <row r="22" spans="2:9" x14ac:dyDescent="0.25">
      <c r="B22" s="20" t="s">
        <v>21</v>
      </c>
      <c r="C22" s="22">
        <f>SUMIF(Pipeline!D:D,B22,Pipeline!E:E)</f>
        <v>113835</v>
      </c>
      <c r="D22" s="21">
        <f>COUNTIF(Pipeline!D:D,B22)</f>
        <v>16</v>
      </c>
      <c r="E22" s="22">
        <f>C22/D22</f>
        <v>7114.6875</v>
      </c>
      <c r="F22" s="14"/>
      <c r="G22" s="14"/>
      <c r="H22" s="14"/>
      <c r="I22" s="14"/>
    </row>
    <row r="23" spans="2:9" x14ac:dyDescent="0.25">
      <c r="B23" s="16" t="s">
        <v>23</v>
      </c>
      <c r="C23" s="18">
        <f>SUMIF(Pipeline!D:D,B23,Pipeline!E:E)</f>
        <v>38496</v>
      </c>
      <c r="D23" s="17">
        <f>COUNTIF(Pipeline!D:D,B23)</f>
        <v>6</v>
      </c>
      <c r="E23" s="18">
        <f>C23/D23</f>
        <v>6416</v>
      </c>
      <c r="F23" s="14"/>
      <c r="G23" s="14"/>
      <c r="H23" s="14"/>
      <c r="I23" s="14"/>
    </row>
    <row r="24" spans="2:9" x14ac:dyDescent="0.25">
      <c r="B24" s="14"/>
      <c r="C24" s="14"/>
      <c r="D24" s="14"/>
      <c r="E24" s="14"/>
      <c r="F24" s="14"/>
      <c r="G24" s="14"/>
      <c r="H24" s="14"/>
      <c r="I24" s="14"/>
    </row>
    <row r="25" spans="2:9" x14ac:dyDescent="0.25">
      <c r="B25" s="14"/>
      <c r="C25" s="14"/>
      <c r="D25" s="14"/>
      <c r="E25" s="14"/>
      <c r="F25" s="14"/>
      <c r="G25" s="14"/>
      <c r="H25" s="14"/>
      <c r="I25" s="14"/>
    </row>
    <row r="26" spans="2:9" x14ac:dyDescent="0.25">
      <c r="B26" s="14"/>
      <c r="C26" s="14"/>
      <c r="D26" s="14"/>
      <c r="E26" s="14"/>
      <c r="F26" s="14"/>
      <c r="G26" s="14"/>
      <c r="H26" s="14"/>
      <c r="I26" s="14"/>
    </row>
    <row r="27" spans="2:9" x14ac:dyDescent="0.25">
      <c r="B27" s="14"/>
      <c r="C27" s="14"/>
      <c r="D27" s="14"/>
      <c r="E27" s="14"/>
      <c r="F27" s="14"/>
      <c r="G27" s="14"/>
      <c r="H27" s="14"/>
      <c r="I27" s="14"/>
    </row>
    <row r="28" spans="2:9" x14ac:dyDescent="0.25">
      <c r="B28" s="14"/>
      <c r="C28" s="14"/>
      <c r="D28" s="14"/>
      <c r="E28" s="14"/>
      <c r="F28" s="14"/>
      <c r="G28" s="14"/>
      <c r="H28" s="14"/>
      <c r="I28" s="14"/>
    </row>
    <row r="29" spans="2:9" x14ac:dyDescent="0.25">
      <c r="B29" s="14"/>
      <c r="C29" s="14"/>
      <c r="D29" s="14"/>
      <c r="E29" s="14"/>
      <c r="F29" s="14"/>
      <c r="G29" s="14"/>
      <c r="H29" s="14"/>
      <c r="I29" s="14"/>
    </row>
    <row r="30" spans="2:9" x14ac:dyDescent="0.25">
      <c r="B30" s="14"/>
      <c r="C30" s="14"/>
      <c r="D30" s="14"/>
      <c r="E30" s="14"/>
      <c r="F30" s="14"/>
      <c r="G30" s="14"/>
      <c r="H30" s="14"/>
      <c r="I30" s="14"/>
    </row>
    <row r="31" spans="2:9" x14ac:dyDescent="0.25">
      <c r="B31" s="14"/>
      <c r="C31" s="14"/>
      <c r="D31" s="14"/>
      <c r="E31" s="14"/>
      <c r="F31" s="14"/>
      <c r="G31" s="14"/>
      <c r="H31" s="14"/>
      <c r="I31" s="14"/>
    </row>
    <row r="32" spans="2:9" x14ac:dyDescent="0.25">
      <c r="B32" s="14"/>
      <c r="C32" s="14"/>
      <c r="D32" s="14"/>
      <c r="E32" s="14"/>
      <c r="F32" s="14"/>
      <c r="G32" s="14"/>
      <c r="H32" s="14"/>
      <c r="I32" s="14"/>
    </row>
    <row r="33" spans="2:9" x14ac:dyDescent="0.25">
      <c r="B33" s="14"/>
      <c r="C33" s="14"/>
      <c r="D33" s="14"/>
      <c r="E33" s="14"/>
      <c r="F33" s="14"/>
      <c r="G33" s="14"/>
      <c r="H33" s="14"/>
      <c r="I33" s="14"/>
    </row>
    <row r="34" spans="2:9" x14ac:dyDescent="0.25">
      <c r="B34" s="14"/>
      <c r="C34" s="14"/>
      <c r="D34" s="14"/>
      <c r="E34" s="14"/>
      <c r="F34" s="14"/>
      <c r="G34" s="14"/>
      <c r="H34" s="14"/>
      <c r="I34" s="14"/>
    </row>
    <row r="35" spans="2:9" x14ac:dyDescent="0.25">
      <c r="B35" s="14"/>
      <c r="C35" s="14"/>
      <c r="D35" s="14"/>
      <c r="E35" s="14"/>
      <c r="F35" s="14"/>
      <c r="G35" s="14"/>
      <c r="H35" s="14"/>
      <c r="I35" s="14"/>
    </row>
    <row r="36" spans="2:9" x14ac:dyDescent="0.25">
      <c r="B36" s="14"/>
      <c r="C36" s="14"/>
      <c r="D36" s="14"/>
      <c r="E36" s="14"/>
      <c r="F36" s="14"/>
      <c r="G36" s="14"/>
      <c r="H36" s="14"/>
      <c r="I36" s="14"/>
    </row>
    <row r="37" spans="2:9" x14ac:dyDescent="0.25">
      <c r="B37" s="14"/>
      <c r="C37" s="14"/>
      <c r="D37" s="14"/>
      <c r="E37" s="14"/>
      <c r="F37" s="14"/>
      <c r="G37" s="14"/>
      <c r="H37" s="14"/>
      <c r="I37" s="14"/>
    </row>
    <row r="38" spans="2:9" x14ac:dyDescent="0.25">
      <c r="B38" s="14"/>
      <c r="C38" s="14"/>
      <c r="D38" s="14"/>
      <c r="E38" s="14"/>
      <c r="F38" s="14"/>
      <c r="G38" s="14"/>
      <c r="H38" s="14"/>
      <c r="I38" s="14"/>
    </row>
    <row r="39" spans="2:9" x14ac:dyDescent="0.25">
      <c r="B39" s="14"/>
      <c r="C39" s="14"/>
      <c r="D39" s="14"/>
      <c r="E39" s="14"/>
      <c r="F39" s="14"/>
      <c r="G39" s="14"/>
      <c r="H39" s="14"/>
      <c r="I39" s="14"/>
    </row>
    <row r="40" spans="2:9" x14ac:dyDescent="0.25">
      <c r="B40" s="14"/>
      <c r="C40" s="14"/>
      <c r="D40" s="14"/>
      <c r="E40" s="14"/>
      <c r="F40" s="14"/>
      <c r="G40" s="14"/>
      <c r="H40" s="14"/>
      <c r="I40" s="14"/>
    </row>
  </sheetData>
  <mergeCells count="8">
    <mergeCell ref="B3:I3"/>
    <mergeCell ref="B4:I4"/>
    <mergeCell ref="B8:C8"/>
    <mergeCell ref="D8:E8"/>
    <mergeCell ref="B7:C7"/>
    <mergeCell ref="D7:E7"/>
    <mergeCell ref="B6:C6"/>
    <mergeCell ref="D6:E6"/>
  </mergeCells>
  <pageMargins left="0.75" right="0.75" top="1" bottom="1" header="0.511811023622047" footer="0.511811023622047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tabSelected="1" zoomScaleNormal="100" workbookViewId="0">
      <pane ySplit="1" topLeftCell="A2" activePane="bottomLeft" state="frozen"/>
      <selection pane="bottomLeft" activeCell="O24" sqref="O24"/>
    </sheetView>
  </sheetViews>
  <sheetFormatPr defaultColWidth="8.7109375" defaultRowHeight="15" x14ac:dyDescent="0.25"/>
  <cols>
    <col min="1" max="1" width="6" customWidth="1"/>
    <col min="2" max="2" width="14" customWidth="1"/>
    <col min="3" max="5" width="12" customWidth="1"/>
    <col min="6" max="6" width="15" customWidth="1"/>
    <col min="7" max="7" width="13" customWidth="1"/>
    <col min="8" max="8" width="15" customWidth="1"/>
  </cols>
  <sheetData>
    <row r="1" spans="1:8" ht="21.75" customHeight="1" x14ac:dyDescent="0.25">
      <c r="A1" s="9" t="s">
        <v>27</v>
      </c>
      <c r="B1" s="9" t="s">
        <v>28</v>
      </c>
      <c r="C1" s="9" t="s">
        <v>29</v>
      </c>
      <c r="D1" s="9" t="s">
        <v>14</v>
      </c>
      <c r="E1" s="9" t="s">
        <v>30</v>
      </c>
      <c r="F1" s="9" t="s">
        <v>10</v>
      </c>
      <c r="G1" s="9" t="s">
        <v>31</v>
      </c>
      <c r="H1" s="9" t="s">
        <v>3</v>
      </c>
    </row>
    <row r="2" spans="1:8" x14ac:dyDescent="0.25">
      <c r="A2" s="10">
        <v>1</v>
      </c>
      <c r="B2" s="11" t="s">
        <v>32</v>
      </c>
      <c r="C2" s="11" t="s">
        <v>33</v>
      </c>
      <c r="D2" s="11" t="s">
        <v>23</v>
      </c>
      <c r="E2" s="12">
        <v>12315</v>
      </c>
      <c r="F2" s="11" t="s">
        <v>26</v>
      </c>
      <c r="G2" s="13">
        <f t="shared" ref="G2:G31" si="0">IF(F2="Prospecto",0.1,IF(F2="Contactado",0.25,IF(F2="Propuesta",0.5,IF(F2="Negociación",0.75,IF(F2="Ganado",1,IF(F2="Perdido",0,0))))))</f>
        <v>0</v>
      </c>
      <c r="H2" s="12">
        <f t="shared" ref="H2:H31" si="1">E2*G2</f>
        <v>0</v>
      </c>
    </row>
    <row r="3" spans="1:8" x14ac:dyDescent="0.25">
      <c r="A3" s="10">
        <v>2</v>
      </c>
      <c r="B3" s="11" t="s">
        <v>34</v>
      </c>
      <c r="C3" s="11" t="s">
        <v>35</v>
      </c>
      <c r="D3" s="11" t="s">
        <v>21</v>
      </c>
      <c r="E3" s="12">
        <v>7541</v>
      </c>
      <c r="F3" s="11" t="s">
        <v>24</v>
      </c>
      <c r="G3" s="13">
        <f t="shared" si="0"/>
        <v>0.75</v>
      </c>
      <c r="H3" s="12">
        <f t="shared" si="1"/>
        <v>5655.75</v>
      </c>
    </row>
    <row r="4" spans="1:8" x14ac:dyDescent="0.25">
      <c r="A4" s="10">
        <v>3</v>
      </c>
      <c r="B4" s="11" t="s">
        <v>36</v>
      </c>
      <c r="C4" s="11" t="s">
        <v>37</v>
      </c>
      <c r="D4" s="11" t="s">
        <v>21</v>
      </c>
      <c r="E4" s="12">
        <v>4769</v>
      </c>
      <c r="F4" s="11" t="s">
        <v>18</v>
      </c>
      <c r="G4" s="13">
        <f t="shared" si="0"/>
        <v>0.1</v>
      </c>
      <c r="H4" s="12">
        <f t="shared" si="1"/>
        <v>476.90000000000003</v>
      </c>
    </row>
    <row r="5" spans="1:8" x14ac:dyDescent="0.25">
      <c r="A5" s="10">
        <v>4</v>
      </c>
      <c r="B5" s="11" t="s">
        <v>38</v>
      </c>
      <c r="C5" s="11" t="s">
        <v>35</v>
      </c>
      <c r="D5" s="11" t="s">
        <v>21</v>
      </c>
      <c r="E5" s="12">
        <v>2581</v>
      </c>
      <c r="F5" s="11" t="s">
        <v>18</v>
      </c>
      <c r="G5" s="13">
        <f t="shared" si="0"/>
        <v>0.1</v>
      </c>
      <c r="H5" s="12">
        <f t="shared" si="1"/>
        <v>258.10000000000002</v>
      </c>
    </row>
    <row r="6" spans="1:8" x14ac:dyDescent="0.25">
      <c r="A6" s="10">
        <v>5</v>
      </c>
      <c r="B6" s="11" t="s">
        <v>39</v>
      </c>
      <c r="C6" s="11" t="s">
        <v>40</v>
      </c>
      <c r="D6" s="11" t="s">
        <v>19</v>
      </c>
      <c r="E6" s="12">
        <v>9368</v>
      </c>
      <c r="F6" s="11" t="s">
        <v>26</v>
      </c>
      <c r="G6" s="13">
        <f t="shared" si="0"/>
        <v>0</v>
      </c>
      <c r="H6" s="12">
        <f t="shared" si="1"/>
        <v>0</v>
      </c>
    </row>
    <row r="7" spans="1:8" x14ac:dyDescent="0.25">
      <c r="A7" s="10">
        <v>6</v>
      </c>
      <c r="B7" s="11" t="s">
        <v>41</v>
      </c>
      <c r="C7" s="11" t="s">
        <v>42</v>
      </c>
      <c r="D7" s="11" t="s">
        <v>23</v>
      </c>
      <c r="E7" s="12">
        <v>3920</v>
      </c>
      <c r="F7" s="11" t="s">
        <v>18</v>
      </c>
      <c r="G7" s="13">
        <f t="shared" si="0"/>
        <v>0.1</v>
      </c>
      <c r="H7" s="12">
        <f t="shared" si="1"/>
        <v>392</v>
      </c>
    </row>
    <row r="8" spans="1:8" x14ac:dyDescent="0.25">
      <c r="A8" s="10">
        <v>7</v>
      </c>
      <c r="B8" s="11" t="s">
        <v>43</v>
      </c>
      <c r="C8" s="11" t="s">
        <v>33</v>
      </c>
      <c r="D8" s="11" t="s">
        <v>21</v>
      </c>
      <c r="E8" s="12">
        <v>6771</v>
      </c>
      <c r="F8" s="11" t="s">
        <v>22</v>
      </c>
      <c r="G8" s="13">
        <f t="shared" si="0"/>
        <v>0.5</v>
      </c>
      <c r="H8" s="12">
        <f t="shared" si="1"/>
        <v>3385.5</v>
      </c>
    </row>
    <row r="9" spans="1:8" x14ac:dyDescent="0.25">
      <c r="A9" s="10">
        <v>8</v>
      </c>
      <c r="B9" s="11" t="s">
        <v>44</v>
      </c>
      <c r="C9" s="11" t="s">
        <v>33</v>
      </c>
      <c r="D9" s="11" t="s">
        <v>21</v>
      </c>
      <c r="E9" s="12">
        <v>5543</v>
      </c>
      <c r="F9" s="11" t="s">
        <v>22</v>
      </c>
      <c r="G9" s="13">
        <f t="shared" si="0"/>
        <v>0.5</v>
      </c>
      <c r="H9" s="12">
        <f t="shared" si="1"/>
        <v>2771.5</v>
      </c>
    </row>
    <row r="10" spans="1:8" x14ac:dyDescent="0.25">
      <c r="A10" s="10">
        <v>9</v>
      </c>
      <c r="B10" s="11" t="s">
        <v>45</v>
      </c>
      <c r="C10" s="11" t="s">
        <v>40</v>
      </c>
      <c r="D10" s="11" t="s">
        <v>21</v>
      </c>
      <c r="E10" s="12">
        <v>3401</v>
      </c>
      <c r="F10" s="11" t="s">
        <v>20</v>
      </c>
      <c r="G10" s="13">
        <f t="shared" si="0"/>
        <v>0.25</v>
      </c>
      <c r="H10" s="12">
        <f t="shared" si="1"/>
        <v>850.25</v>
      </c>
    </row>
    <row r="11" spans="1:8" x14ac:dyDescent="0.25">
      <c r="A11" s="10">
        <v>10</v>
      </c>
      <c r="B11" s="11" t="s">
        <v>46</v>
      </c>
      <c r="C11" s="11" t="s">
        <v>33</v>
      </c>
      <c r="D11" s="11" t="s">
        <v>21</v>
      </c>
      <c r="E11" s="12">
        <v>13841</v>
      </c>
      <c r="F11" s="11" t="s">
        <v>25</v>
      </c>
      <c r="G11" s="13">
        <f t="shared" si="0"/>
        <v>1</v>
      </c>
      <c r="H11" s="12">
        <f t="shared" si="1"/>
        <v>13841</v>
      </c>
    </row>
    <row r="12" spans="1:8" x14ac:dyDescent="0.25">
      <c r="A12" s="10">
        <v>11</v>
      </c>
      <c r="B12" s="11" t="s">
        <v>47</v>
      </c>
      <c r="C12" s="11" t="s">
        <v>33</v>
      </c>
      <c r="D12" s="11" t="s">
        <v>19</v>
      </c>
      <c r="E12" s="12">
        <v>13289</v>
      </c>
      <c r="F12" s="11" t="s">
        <v>24</v>
      </c>
      <c r="G12" s="13">
        <f t="shared" si="0"/>
        <v>0.75</v>
      </c>
      <c r="H12" s="12">
        <f t="shared" si="1"/>
        <v>9966.75</v>
      </c>
    </row>
    <row r="13" spans="1:8" x14ac:dyDescent="0.25">
      <c r="A13" s="10">
        <v>12</v>
      </c>
      <c r="B13" s="11" t="s">
        <v>48</v>
      </c>
      <c r="C13" s="11" t="s">
        <v>40</v>
      </c>
      <c r="D13" s="11" t="s">
        <v>21</v>
      </c>
      <c r="E13" s="12">
        <v>6068</v>
      </c>
      <c r="F13" s="11" t="s">
        <v>22</v>
      </c>
      <c r="G13" s="13">
        <f t="shared" si="0"/>
        <v>0.5</v>
      </c>
      <c r="H13" s="12">
        <f t="shared" si="1"/>
        <v>3034</v>
      </c>
    </row>
    <row r="14" spans="1:8" x14ac:dyDescent="0.25">
      <c r="A14" s="10">
        <v>13</v>
      </c>
      <c r="B14" s="11" t="s">
        <v>49</v>
      </c>
      <c r="C14" s="11" t="s">
        <v>33</v>
      </c>
      <c r="D14" s="11" t="s">
        <v>21</v>
      </c>
      <c r="E14" s="12">
        <v>14776</v>
      </c>
      <c r="F14" s="11" t="s">
        <v>24</v>
      </c>
      <c r="G14" s="13">
        <f t="shared" si="0"/>
        <v>0.75</v>
      </c>
      <c r="H14" s="12">
        <f t="shared" si="1"/>
        <v>11082</v>
      </c>
    </row>
    <row r="15" spans="1:8" x14ac:dyDescent="0.25">
      <c r="A15" s="10">
        <v>14</v>
      </c>
      <c r="B15" s="11" t="s">
        <v>50</v>
      </c>
      <c r="C15" s="11" t="s">
        <v>42</v>
      </c>
      <c r="D15" s="11" t="s">
        <v>21</v>
      </c>
      <c r="E15" s="12">
        <v>8257</v>
      </c>
      <c r="F15" s="11" t="s">
        <v>25</v>
      </c>
      <c r="G15" s="13">
        <f t="shared" si="0"/>
        <v>1</v>
      </c>
      <c r="H15" s="12">
        <f t="shared" si="1"/>
        <v>8257</v>
      </c>
    </row>
    <row r="16" spans="1:8" x14ac:dyDescent="0.25">
      <c r="A16" s="10">
        <v>15</v>
      </c>
      <c r="B16" s="11" t="s">
        <v>51</v>
      </c>
      <c r="C16" s="11" t="s">
        <v>33</v>
      </c>
      <c r="D16" s="11" t="s">
        <v>21</v>
      </c>
      <c r="E16" s="12">
        <v>8775</v>
      </c>
      <c r="F16" s="11" t="s">
        <v>24</v>
      </c>
      <c r="G16" s="13">
        <f t="shared" si="0"/>
        <v>0.75</v>
      </c>
      <c r="H16" s="12">
        <f t="shared" si="1"/>
        <v>6581.25</v>
      </c>
    </row>
    <row r="17" spans="1:8" x14ac:dyDescent="0.25">
      <c r="A17" s="10">
        <v>16</v>
      </c>
      <c r="B17" s="11" t="s">
        <v>52</v>
      </c>
      <c r="C17" s="11" t="s">
        <v>33</v>
      </c>
      <c r="D17" s="11" t="s">
        <v>23</v>
      </c>
      <c r="E17" s="12">
        <v>4096</v>
      </c>
      <c r="F17" s="11" t="s">
        <v>24</v>
      </c>
      <c r="G17" s="13">
        <f t="shared" si="0"/>
        <v>0.75</v>
      </c>
      <c r="H17" s="12">
        <f t="shared" si="1"/>
        <v>3072</v>
      </c>
    </row>
    <row r="18" spans="1:8" x14ac:dyDescent="0.25">
      <c r="A18" s="10">
        <v>17</v>
      </c>
      <c r="B18" s="11" t="s">
        <v>53</v>
      </c>
      <c r="C18" s="11" t="s">
        <v>42</v>
      </c>
      <c r="D18" s="11" t="s">
        <v>21</v>
      </c>
      <c r="E18" s="12">
        <v>3782</v>
      </c>
      <c r="F18" s="11" t="s">
        <v>20</v>
      </c>
      <c r="G18" s="13">
        <f t="shared" si="0"/>
        <v>0.25</v>
      </c>
      <c r="H18" s="12">
        <f t="shared" si="1"/>
        <v>945.5</v>
      </c>
    </row>
    <row r="19" spans="1:8" x14ac:dyDescent="0.25">
      <c r="A19" s="10">
        <v>18</v>
      </c>
      <c r="B19" s="11" t="s">
        <v>54</v>
      </c>
      <c r="C19" s="11" t="s">
        <v>35</v>
      </c>
      <c r="D19" s="11" t="s">
        <v>23</v>
      </c>
      <c r="E19" s="12">
        <v>7252</v>
      </c>
      <c r="F19" s="11" t="s">
        <v>22</v>
      </c>
      <c r="G19" s="13">
        <f t="shared" si="0"/>
        <v>0.5</v>
      </c>
      <c r="H19" s="12">
        <f t="shared" si="1"/>
        <v>3626</v>
      </c>
    </row>
    <row r="20" spans="1:8" x14ac:dyDescent="0.25">
      <c r="A20" s="10">
        <v>19</v>
      </c>
      <c r="B20" s="11" t="s">
        <v>55</v>
      </c>
      <c r="C20" s="11" t="s">
        <v>40</v>
      </c>
      <c r="D20" s="11" t="s">
        <v>19</v>
      </c>
      <c r="E20" s="12">
        <v>10247</v>
      </c>
      <c r="F20" s="11" t="s">
        <v>24</v>
      </c>
      <c r="G20" s="13">
        <f t="shared" si="0"/>
        <v>0.75</v>
      </c>
      <c r="H20" s="12">
        <f t="shared" si="1"/>
        <v>7685.25</v>
      </c>
    </row>
    <row r="21" spans="1:8" x14ac:dyDescent="0.25">
      <c r="A21" s="10">
        <v>20</v>
      </c>
      <c r="B21" s="11" t="s">
        <v>56</v>
      </c>
      <c r="C21" s="11" t="s">
        <v>42</v>
      </c>
      <c r="D21" s="11" t="s">
        <v>19</v>
      </c>
      <c r="E21" s="12">
        <v>9974</v>
      </c>
      <c r="F21" s="11" t="s">
        <v>24</v>
      </c>
      <c r="G21" s="13">
        <f t="shared" si="0"/>
        <v>0.75</v>
      </c>
      <c r="H21" s="12">
        <f t="shared" si="1"/>
        <v>7480.5</v>
      </c>
    </row>
    <row r="22" spans="1:8" x14ac:dyDescent="0.25">
      <c r="A22" s="10">
        <v>21</v>
      </c>
      <c r="B22" s="11" t="s">
        <v>57</v>
      </c>
      <c r="C22" s="11" t="s">
        <v>42</v>
      </c>
      <c r="D22" s="11" t="s">
        <v>19</v>
      </c>
      <c r="E22" s="12">
        <v>13502</v>
      </c>
      <c r="F22" s="11" t="s">
        <v>24</v>
      </c>
      <c r="G22" s="13">
        <f t="shared" si="0"/>
        <v>0.75</v>
      </c>
      <c r="H22" s="12">
        <f t="shared" si="1"/>
        <v>10126.5</v>
      </c>
    </row>
    <row r="23" spans="1:8" x14ac:dyDescent="0.25">
      <c r="A23" s="10">
        <v>22</v>
      </c>
      <c r="B23" s="11" t="s">
        <v>58</v>
      </c>
      <c r="C23" s="11" t="s">
        <v>37</v>
      </c>
      <c r="D23" s="11" t="s">
        <v>23</v>
      </c>
      <c r="E23" s="12">
        <v>1460</v>
      </c>
      <c r="F23" s="11" t="s">
        <v>20</v>
      </c>
      <c r="G23" s="13">
        <f t="shared" si="0"/>
        <v>0.25</v>
      </c>
      <c r="H23" s="12">
        <f t="shared" si="1"/>
        <v>365</v>
      </c>
    </row>
    <row r="24" spans="1:8" x14ac:dyDescent="0.25">
      <c r="A24" s="10">
        <v>23</v>
      </c>
      <c r="B24" s="11" t="s">
        <v>59</v>
      </c>
      <c r="C24" s="11" t="s">
        <v>42</v>
      </c>
      <c r="D24" s="11" t="s">
        <v>21</v>
      </c>
      <c r="E24" s="12">
        <v>5018</v>
      </c>
      <c r="F24" s="11" t="s">
        <v>25</v>
      </c>
      <c r="G24" s="13">
        <f t="shared" si="0"/>
        <v>1</v>
      </c>
      <c r="H24" s="12">
        <f t="shared" si="1"/>
        <v>5018</v>
      </c>
    </row>
    <row r="25" spans="1:8" x14ac:dyDescent="0.25">
      <c r="A25" s="10">
        <v>24</v>
      </c>
      <c r="B25" s="11" t="s">
        <v>60</v>
      </c>
      <c r="C25" s="11" t="s">
        <v>35</v>
      </c>
      <c r="D25" s="11" t="s">
        <v>21</v>
      </c>
      <c r="E25" s="12">
        <v>2668</v>
      </c>
      <c r="F25" s="11" t="s">
        <v>24</v>
      </c>
      <c r="G25" s="13">
        <f t="shared" si="0"/>
        <v>0.75</v>
      </c>
      <c r="H25" s="12">
        <f t="shared" si="1"/>
        <v>2001</v>
      </c>
    </row>
    <row r="26" spans="1:8" x14ac:dyDescent="0.25">
      <c r="A26" s="10">
        <v>25</v>
      </c>
      <c r="B26" s="11" t="s">
        <v>61</v>
      </c>
      <c r="C26" s="11" t="s">
        <v>42</v>
      </c>
      <c r="D26" s="11" t="s">
        <v>21</v>
      </c>
      <c r="E26" s="12">
        <v>9961</v>
      </c>
      <c r="F26" s="11" t="s">
        <v>24</v>
      </c>
      <c r="G26" s="13">
        <f t="shared" si="0"/>
        <v>0.75</v>
      </c>
      <c r="H26" s="12">
        <f t="shared" si="1"/>
        <v>7470.75</v>
      </c>
    </row>
    <row r="27" spans="1:8" x14ac:dyDescent="0.25">
      <c r="A27" s="10">
        <v>26</v>
      </c>
      <c r="B27" s="11" t="s">
        <v>62</v>
      </c>
      <c r="C27" s="11" t="s">
        <v>35</v>
      </c>
      <c r="D27" s="11" t="s">
        <v>19</v>
      </c>
      <c r="E27" s="12">
        <v>6605</v>
      </c>
      <c r="F27" s="11" t="s">
        <v>24</v>
      </c>
      <c r="G27" s="13">
        <f t="shared" si="0"/>
        <v>0.75</v>
      </c>
      <c r="H27" s="12">
        <f t="shared" si="1"/>
        <v>4953.75</v>
      </c>
    </row>
    <row r="28" spans="1:8" x14ac:dyDescent="0.25">
      <c r="A28" s="10">
        <v>27</v>
      </c>
      <c r="B28" s="11" t="s">
        <v>63</v>
      </c>
      <c r="C28" s="11" t="s">
        <v>33</v>
      </c>
      <c r="D28" s="11" t="s">
        <v>23</v>
      </c>
      <c r="E28" s="12">
        <v>9453</v>
      </c>
      <c r="F28" s="11" t="s">
        <v>18</v>
      </c>
      <c r="G28" s="13">
        <f t="shared" si="0"/>
        <v>0.1</v>
      </c>
      <c r="H28" s="12">
        <f t="shared" si="1"/>
        <v>945.30000000000007</v>
      </c>
    </row>
    <row r="29" spans="1:8" x14ac:dyDescent="0.25">
      <c r="A29" s="10">
        <v>28</v>
      </c>
      <c r="B29" s="11" t="s">
        <v>64</v>
      </c>
      <c r="C29" s="11" t="s">
        <v>33</v>
      </c>
      <c r="D29" s="11" t="s">
        <v>19</v>
      </c>
      <c r="E29" s="12">
        <v>8622</v>
      </c>
      <c r="F29" s="11" t="s">
        <v>24</v>
      </c>
      <c r="G29" s="13">
        <f t="shared" si="0"/>
        <v>0.75</v>
      </c>
      <c r="H29" s="12">
        <f t="shared" si="1"/>
        <v>6466.5</v>
      </c>
    </row>
    <row r="30" spans="1:8" x14ac:dyDescent="0.25">
      <c r="A30" s="10">
        <v>29</v>
      </c>
      <c r="B30" s="11" t="s">
        <v>65</v>
      </c>
      <c r="C30" s="11" t="s">
        <v>42</v>
      </c>
      <c r="D30" s="11" t="s">
        <v>19</v>
      </c>
      <c r="E30" s="12">
        <v>13409</v>
      </c>
      <c r="F30" s="11" t="s">
        <v>24</v>
      </c>
      <c r="G30" s="13">
        <f t="shared" si="0"/>
        <v>0.75</v>
      </c>
      <c r="H30" s="12">
        <f t="shared" si="1"/>
        <v>10056.75</v>
      </c>
    </row>
    <row r="31" spans="1:8" x14ac:dyDescent="0.25">
      <c r="A31" s="10">
        <v>30</v>
      </c>
      <c r="B31" s="11" t="s">
        <v>66</v>
      </c>
      <c r="C31" s="11" t="s">
        <v>35</v>
      </c>
      <c r="D31" s="11" t="s">
        <v>21</v>
      </c>
      <c r="E31" s="12">
        <v>10083</v>
      </c>
      <c r="F31" s="11" t="s">
        <v>22</v>
      </c>
      <c r="G31" s="13">
        <f t="shared" si="0"/>
        <v>0.5</v>
      </c>
      <c r="H31" s="12">
        <f t="shared" si="1"/>
        <v>5041.5</v>
      </c>
    </row>
  </sheetData>
  <conditionalFormatting sqref="F2:F31">
    <cfRule type="expression" dxfId="5" priority="2">
      <formula>$F2="Ganado"</formula>
    </cfRule>
    <cfRule type="expression" dxfId="4" priority="3">
      <formula>$F2="Perdido"</formula>
    </cfRule>
    <cfRule type="expression" dxfId="3" priority="4">
      <formula>$F2="Negociación"</formula>
    </cfRule>
    <cfRule type="expression" dxfId="2" priority="5">
      <formula>$F2="Propuesta"</formula>
    </cfRule>
    <cfRule type="expression" dxfId="1" priority="6">
      <formula>$F2="Contactado"</formula>
    </cfRule>
    <cfRule type="expression" dxfId="0" priority="7">
      <formula>$F2="Prospecto"</formula>
    </cfRule>
  </conditionalFormatting>
  <pageMargins left="0.75" right="0.75" top="1" bottom="1" header="0.511811023622047" footer="0.511811023622047"/>
  <pageSetup paperSize="9" orientation="portrait" horizontalDpi="300" verticalDpi="300"/>
  <drawing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DESCARGA DE RESPONSABILIDAD</vt:lpstr>
      <vt:lpstr>Dashboard</vt:lpstr>
      <vt:lpstr>Pipeline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Admin</cp:lastModifiedBy>
  <cp:revision>1</cp:revision>
  <dcterms:created xsi:type="dcterms:W3CDTF">2026-07-07T11:58:21Z</dcterms:created>
  <dcterms:modified xsi:type="dcterms:W3CDTF">2026-07-07T16:01:18Z</dcterms:modified>
  <dc:language>en-US</dc:language>
</cp:coreProperties>
</file>