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ORGANIZAT\EXCELSIEM\"/>
    </mc:Choice>
  </mc:AlternateContent>
  <xr:revisionPtr revIDLastSave="0" documentId="8_{47A1A4FC-4CFC-434B-B448-39F246D9EF4C}" xr6:coauthVersionLast="47" xr6:coauthVersionMax="47" xr10:uidLastSave="{00000000-0000-0000-0000-000000000000}"/>
  <bookViews>
    <workbookView xWindow="-120" yWindow="-120" windowWidth="29040" windowHeight="15720" tabRatio="500" activeTab="1" xr2:uid="{00000000-000D-0000-FFFF-FFFF00000000}"/>
  </bookViews>
  <sheets>
    <sheet name="DESCARGA DE RESPONSABILIDAD" sheetId="9" r:id="rId1"/>
    <sheet name="Dashboard" sheetId="1" r:id="rId2"/>
    <sheet name="Configuración" sheetId="2" r:id="rId3"/>
    <sheet name="Diario General" sheetId="3" r:id="rId4"/>
    <sheet name="Ingresos" sheetId="4" r:id="rId5"/>
    <sheet name="Gastos" sheetId="5" r:id="rId6"/>
    <sheet name="Estado de Resultados" sheetId="6" r:id="rId7"/>
    <sheet name="Flujo de Caja" sheetId="7" r:id="rId8"/>
    <sheet name="Balance General" sheetId="8" r:id="rId9"/>
  </sheets>
  <externalReferences>
    <externalReference r:id="rId10"/>
    <externalReference r:id="rId11"/>
  </externalReferences>
  <definedNames>
    <definedName name="Category">#REF!</definedName>
    <definedName name="CIQWBGuid" hidden="1">"2cd8126d-26c3-430c-b7fa-a069e3a1fc62"</definedName>
    <definedName name="IQ_CH" hidden="1">110000</definedName>
    <definedName name="IQ_CQ" hidden="1">5000</definedName>
    <definedName name="IQ_CY" hidden="1">10000</definedName>
    <definedName name="IQ_DAILY" hidden="1">500000</definedName>
    <definedName name="IQ_DNTM" hidden="1">700000</definedName>
    <definedName name="IQ_FH" hidden="1">100000</definedName>
    <definedName name="IQ_FQ" hidden="1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 hidden="1">1000</definedName>
    <definedName name="IQ_LATESTK" hidden="1">1000</definedName>
    <definedName name="IQ_LATESTQ" hidden="1">500</definedName>
    <definedName name="IQ_LTM" hidden="1">2000</definedName>
    <definedName name="IQ_LTMMONTH" hidden="1">120000</definedName>
    <definedName name="IQ_MONTH" hidden="1">15000</definedName>
    <definedName name="IQ_MTD" hidden="1">800000</definedName>
    <definedName name="IQ_NAMES_REVISION_DATE_" hidden="1">41666.7099189815</definedName>
    <definedName name="IQ_NTM" hidden="1">6000</definedName>
    <definedName name="IQ_QTD" hidden="1">750000</definedName>
    <definedName name="IQ_TODAY" hidden="1">0</definedName>
    <definedName name="IQ_WEEK" hidden="1">50000</definedName>
    <definedName name="IQ_YTD" hidden="1">3000</definedName>
    <definedName name="IQ_YTDMONTH" hidden="1">130000</definedName>
    <definedName name="Transaction">#REF!</definedName>
    <definedName name="Type">'[2]Maintenance Work Order'!#REF!</definedName>
  </definedNames>
  <calcPr calcId="191029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8" l="1"/>
  <c r="C16" i="8"/>
  <c r="F15" i="8"/>
  <c r="F10" i="8"/>
  <c r="F23" i="8" s="1"/>
  <c r="C10" i="8"/>
  <c r="C18" i="8" s="1"/>
  <c r="O18" i="7"/>
  <c r="N15" i="7"/>
  <c r="M15" i="7"/>
  <c r="L15" i="7"/>
  <c r="K15" i="7"/>
  <c r="J15" i="7"/>
  <c r="I15" i="7"/>
  <c r="H15" i="7"/>
  <c r="G15" i="7"/>
  <c r="F15" i="7"/>
  <c r="E15" i="7"/>
  <c r="D15" i="7"/>
  <c r="C15" i="7"/>
  <c r="O14" i="7"/>
  <c r="O13" i="7"/>
  <c r="O12" i="7"/>
  <c r="O11" i="7"/>
  <c r="O10" i="7"/>
  <c r="N7" i="7"/>
  <c r="M7" i="7"/>
  <c r="M17" i="7" s="1"/>
  <c r="M19" i="7" s="1"/>
  <c r="L7" i="7"/>
  <c r="L17" i="7" s="1"/>
  <c r="L19" i="7" s="1"/>
  <c r="K7" i="7"/>
  <c r="J7" i="7"/>
  <c r="I7" i="7"/>
  <c r="H7" i="7"/>
  <c r="G7" i="7"/>
  <c r="G17" i="7" s="1"/>
  <c r="G19" i="7" s="1"/>
  <c r="F7" i="7"/>
  <c r="F17" i="7" s="1"/>
  <c r="F19" i="7" s="1"/>
  <c r="E7" i="7"/>
  <c r="D7" i="7"/>
  <c r="C7" i="7"/>
  <c r="O6" i="7"/>
  <c r="O5" i="7"/>
  <c r="N16" i="5"/>
  <c r="M16" i="5"/>
  <c r="M8" i="6" s="1"/>
  <c r="L16" i="5"/>
  <c r="L8" i="6" s="1"/>
  <c r="K16" i="5"/>
  <c r="K8" i="6" s="1"/>
  <c r="J16" i="5"/>
  <c r="I16" i="5"/>
  <c r="I8" i="6" s="1"/>
  <c r="H16" i="5"/>
  <c r="H8" i="6" s="1"/>
  <c r="G16" i="5"/>
  <c r="G8" i="6" s="1"/>
  <c r="F16" i="5"/>
  <c r="F8" i="6" s="1"/>
  <c r="E16" i="5"/>
  <c r="E8" i="6" s="1"/>
  <c r="D16" i="5"/>
  <c r="C16" i="5"/>
  <c r="C8" i="6" s="1"/>
  <c r="O15" i="5"/>
  <c r="O14" i="5"/>
  <c r="O13" i="5"/>
  <c r="O12" i="5"/>
  <c r="O11" i="5"/>
  <c r="O10" i="5"/>
  <c r="O9" i="5"/>
  <c r="O8" i="5"/>
  <c r="O7" i="5"/>
  <c r="O6" i="5"/>
  <c r="O5" i="5"/>
  <c r="O4" i="5"/>
  <c r="O16" i="5" s="1"/>
  <c r="N10" i="4"/>
  <c r="N5" i="6" s="1"/>
  <c r="M10" i="4"/>
  <c r="L21" i="1" s="1"/>
  <c r="L10" i="4"/>
  <c r="L20" i="1" s="1"/>
  <c r="K10" i="4"/>
  <c r="L19" i="1" s="1"/>
  <c r="J10" i="4"/>
  <c r="J5" i="6" s="1"/>
  <c r="I10" i="4"/>
  <c r="L17" i="1" s="1"/>
  <c r="H10" i="4"/>
  <c r="H5" i="6" s="1"/>
  <c r="H11" i="6" s="1"/>
  <c r="G10" i="4"/>
  <c r="L15" i="1" s="1"/>
  <c r="F10" i="4"/>
  <c r="L14" i="1" s="1"/>
  <c r="E10" i="4"/>
  <c r="L13" i="1" s="1"/>
  <c r="D10" i="4"/>
  <c r="D5" i="6" s="1"/>
  <c r="C10" i="4"/>
  <c r="L11" i="1" s="1"/>
  <c r="O9" i="4"/>
  <c r="O8" i="4"/>
  <c r="O7" i="4"/>
  <c r="O6" i="4"/>
  <c r="O5" i="4"/>
  <c r="O4" i="4"/>
  <c r="F63" i="3"/>
  <c r="G62" i="3"/>
  <c r="F62" i="3"/>
  <c r="H21" i="1"/>
  <c r="D21" i="1"/>
  <c r="H20" i="1"/>
  <c r="F20" i="1"/>
  <c r="N19" i="1"/>
  <c r="H19" i="1"/>
  <c r="F19" i="1"/>
  <c r="D19" i="1"/>
  <c r="N18" i="1"/>
  <c r="H18" i="1"/>
  <c r="F18" i="1"/>
  <c r="D18" i="1"/>
  <c r="N17" i="1"/>
  <c r="J17" i="1"/>
  <c r="F17" i="1"/>
  <c r="D17" i="1"/>
  <c r="N16" i="1"/>
  <c r="J16" i="1"/>
  <c r="H16" i="1"/>
  <c r="F16" i="1"/>
  <c r="N15" i="1"/>
  <c r="J15" i="1"/>
  <c r="H15" i="1"/>
  <c r="F15" i="1"/>
  <c r="F14" i="1"/>
  <c r="D14" i="1"/>
  <c r="N13" i="1"/>
  <c r="J13" i="1"/>
  <c r="H13" i="1"/>
  <c r="F13" i="1"/>
  <c r="D13" i="1"/>
  <c r="N12" i="1"/>
  <c r="J12" i="1"/>
  <c r="H12" i="1"/>
  <c r="F12" i="1"/>
  <c r="D12" i="1"/>
  <c r="N11" i="1"/>
  <c r="J11" i="1"/>
  <c r="F11" i="1"/>
  <c r="D11" i="1"/>
  <c r="H17" i="7" l="1"/>
  <c r="H19" i="7" s="1"/>
  <c r="N17" i="7"/>
  <c r="N19" i="7" s="1"/>
  <c r="O15" i="7"/>
  <c r="C17" i="7"/>
  <c r="C19" i="7" s="1"/>
  <c r="O19" i="7" s="1"/>
  <c r="I17" i="7"/>
  <c r="I19" i="7" s="1"/>
  <c r="D17" i="7"/>
  <c r="D19" i="7" s="1"/>
  <c r="J17" i="7"/>
  <c r="J19" i="7" s="1"/>
  <c r="E17" i="7"/>
  <c r="E19" i="7" s="1"/>
  <c r="K17" i="7"/>
  <c r="K19" i="7" s="1"/>
  <c r="N20" i="1"/>
  <c r="N14" i="1"/>
  <c r="D16" i="1"/>
  <c r="D20" i="1"/>
  <c r="N21" i="1"/>
  <c r="L12" i="1"/>
  <c r="L18" i="1"/>
  <c r="H14" i="1"/>
  <c r="H22" i="1"/>
  <c r="J14" i="1"/>
  <c r="O10" i="4"/>
  <c r="H11" i="1"/>
  <c r="D15" i="1"/>
  <c r="D23" i="1" s="1"/>
  <c r="H17" i="1"/>
  <c r="D22" i="1"/>
  <c r="H15" i="6"/>
  <c r="H18" i="6" s="1"/>
  <c r="P7" i="4"/>
  <c r="P4" i="4"/>
  <c r="J6" i="1"/>
  <c r="P9" i="4"/>
  <c r="P6" i="4"/>
  <c r="B6" i="1"/>
  <c r="N6" i="1"/>
  <c r="P8" i="4"/>
  <c r="P5" i="4"/>
  <c r="P15" i="5"/>
  <c r="P12" i="5"/>
  <c r="P9" i="5"/>
  <c r="P6" i="5"/>
  <c r="F6" i="1"/>
  <c r="P14" i="5"/>
  <c r="P11" i="5"/>
  <c r="P8" i="5"/>
  <c r="P5" i="5"/>
  <c r="P13" i="5"/>
  <c r="P10" i="5"/>
  <c r="P7" i="5"/>
  <c r="P4" i="5"/>
  <c r="N22" i="1"/>
  <c r="C5" i="6"/>
  <c r="I5" i="6"/>
  <c r="I11" i="6" s="1"/>
  <c r="N8" i="6"/>
  <c r="N11" i="6" s="1"/>
  <c r="O7" i="7"/>
  <c r="F21" i="1"/>
  <c r="F22" i="1"/>
  <c r="E5" i="6"/>
  <c r="E11" i="6" s="1"/>
  <c r="K5" i="6"/>
  <c r="K11" i="6" s="1"/>
  <c r="D8" i="6"/>
  <c r="O8" i="6" s="1"/>
  <c r="J8" i="6"/>
  <c r="J11" i="6" s="1"/>
  <c r="F5" i="6"/>
  <c r="F11" i="6" s="1"/>
  <c r="L5" i="6"/>
  <c r="L11" i="6" s="1"/>
  <c r="G5" i="6"/>
  <c r="G11" i="6" s="1"/>
  <c r="M5" i="6"/>
  <c r="M11" i="6" s="1"/>
  <c r="J18" i="1"/>
  <c r="J19" i="1"/>
  <c r="J20" i="1"/>
  <c r="J21" i="1"/>
  <c r="J22" i="1"/>
  <c r="L16" i="1"/>
  <c r="L22" i="1"/>
  <c r="F23" i="1" l="1"/>
  <c r="H23" i="1"/>
  <c r="O17" i="7"/>
  <c r="L23" i="1"/>
  <c r="N23" i="1" s="1"/>
  <c r="J23" i="1"/>
  <c r="J15" i="6"/>
  <c r="J18" i="6" s="1"/>
  <c r="N15" i="6"/>
  <c r="N18" i="6" s="1"/>
  <c r="D11" i="6"/>
  <c r="I15" i="6"/>
  <c r="I18" i="6" s="1"/>
  <c r="C11" i="6"/>
  <c r="O5" i="6"/>
  <c r="K15" i="6"/>
  <c r="K18" i="6" s="1"/>
  <c r="E15" i="6"/>
  <c r="E18" i="6" s="1"/>
  <c r="L15" i="6"/>
  <c r="L18" i="6" s="1"/>
  <c r="F15" i="6"/>
  <c r="F18" i="6" s="1"/>
  <c r="M15" i="6"/>
  <c r="M18" i="6" s="1"/>
  <c r="G15" i="6"/>
  <c r="G18" i="6" s="1"/>
  <c r="D15" i="6" l="1"/>
  <c r="D18" i="6" s="1"/>
  <c r="C15" i="6"/>
  <c r="O15" i="6" s="1"/>
  <c r="O11" i="6"/>
  <c r="C18" i="6" l="1"/>
  <c r="O18" i="6" s="1"/>
</calcChain>
</file>

<file path=xl/sharedStrings.xml><?xml version="1.0" encoding="utf-8"?>
<sst xmlns="http://schemas.openxmlformats.org/spreadsheetml/2006/main" count="230" uniqueCount="168">
  <si>
    <t>💰 INGRESOS TOTALES</t>
  </si>
  <si>
    <t>💸 GASTOS TOTALES</t>
  </si>
  <si>
    <t>📈 UTILIDAD NETA</t>
  </si>
  <si>
    <t>📊 MARGEN NETO</t>
  </si>
  <si>
    <t>RESUMEN MENSUAL</t>
  </si>
  <si>
    <t>Mes</t>
  </si>
  <si>
    <t>Ingresos</t>
  </si>
  <si>
    <t>Gastos</t>
  </si>
  <si>
    <t>Utilidad Bruta</t>
  </si>
  <si>
    <t>Impuesto ISR</t>
  </si>
  <si>
    <t>Utilidad Neta</t>
  </si>
  <si>
    <t>Margen %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</si>
  <si>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</si>
  <si>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</si>
  <si>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</si>
  <si>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</si>
  <si>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</si>
  <si>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</si>
  <si>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</si>
  <si>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</si>
  <si>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</si>
  <si>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</si>
  <si>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</si>
  <si>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</si>
  <si>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 ANUAL</t>
  </si>
  <si>
    <t>LEYENDA DE COLORES:  🔵 Azul = Valores editables por el usuario  |  ⚫ Negro = Fórmulas automáticas  |  🟢 Verde = Valores en otras hojas</t>
  </si>
  <si>
    <t>⚙️  CONFIGURACIÓN DE LA EMPRESA</t>
  </si>
  <si>
    <t>Complete los datos de su empresa para personalizar las hojas</t>
  </si>
  <si>
    <t>DATOS DE LA EMPRESA</t>
  </si>
  <si>
    <t>Nombre de la Empresa</t>
  </si>
  <si>
    <t>Mi Empresa S.R.L.</t>
  </si>
  <si>
    <t>RNC / Cédula</t>
  </si>
  <si>
    <t>123-456789-1</t>
  </si>
  <si>
    <t>Dirección</t>
  </si>
  <si>
    <t>Calle Principal #123</t>
  </si>
  <si>
    <t>Teléfono</t>
  </si>
  <si>
    <t>(809) 000-0000</t>
  </si>
  <si>
    <t>Email</t>
  </si>
  <si>
    <t>info@miempresa.com</t>
  </si>
  <si>
    <t>Año Fiscal</t>
  </si>
  <si>
    <t>Moneda</t>
  </si>
  <si>
    <t>DOP (₡)</t>
  </si>
  <si>
    <t>PARÁMETROS CONTABLES</t>
  </si>
  <si>
    <t>ITBIS (%)</t>
  </si>
  <si>
    <t>Retención ISR (%)</t>
  </si>
  <si>
    <t>Capital Inicial</t>
  </si>
  <si>
    <t>ℹ️  INSTRUCCIONES DE USO</t>
  </si>
  <si>
    <t>1. Complete los datos amarillos de esta hoja primero.</t>
  </si>
  <si>
    <t>2. En "Diario" registre cada transacción contable diaria.</t>
  </si>
  <si>
    <t>3. En "Ingresos" y "Gastos" registre sus movimientos mensuales.</t>
  </si>
  <si>
    <t>4. El "Balance" y "P&amp;G" se actualizan automáticamente.</t>
  </si>
  <si>
    <t>5. Revise el "Flujo de Caja" para controlar su liquidez.</t>
  </si>
  <si>
    <t>6. Use la hoja "Dashboard" para ver resúmenes visuales.</t>
  </si>
  <si>
    <t>📒  DIARIO GENERAL</t>
  </si>
  <si>
    <t>Registre cada asiento contable — Débitos deben igualar Créditos</t>
  </si>
  <si>
    <t>#</t>
  </si>
  <si>
    <t>Fecha</t>
  </si>
  <si>
    <t>Descripción / Concepto</t>
  </si>
  <si>
    <t>Cuenta Contable</t>
  </si>
  <si>
    <t>Centro de Costo</t>
  </si>
  <si>
    <t>Débito (₡)</t>
  </si>
  <si>
    <t>Crédito (₡)</t>
  </si>
  <si>
    <t>Saldo</t>
  </si>
  <si>
    <t>01/01/2025</t>
  </si>
  <si>
    <t>Capital inicial aportado por socios</t>
  </si>
  <si>
    <t>Caja y Bancos</t>
  </si>
  <si>
    <t>General</t>
  </si>
  <si>
    <t>05/01/2025</t>
  </si>
  <si>
    <t>Compra de mobiliario de oficina</t>
  </si>
  <si>
    <t>Activo Fijo - Muebles</t>
  </si>
  <si>
    <t>Administración</t>
  </si>
  <si>
    <t>Pago mobiliario</t>
  </si>
  <si>
    <t>10/01/2025</t>
  </si>
  <si>
    <t>Ingresos por ventas de servicios</t>
  </si>
  <si>
    <t>Ventas / Ingresos</t>
  </si>
  <si>
    <t>Ventas</t>
  </si>
  <si>
    <t>Cobro de ventas</t>
  </si>
  <si>
    <t>Cuentas por Cobrar</t>
  </si>
  <si>
    <t>TOTALES</t>
  </si>
  <si>
    <t>Diferencia Déb-Créd:</t>
  </si>
  <si>
    <t>💰  REGISTRO DE INGRESOS</t>
  </si>
  <si>
    <t>Concepto de Ingreso</t>
  </si>
  <si>
    <t>% del Total</t>
  </si>
  <si>
    <t>Ventas de Productos</t>
  </si>
  <si>
    <t>Prestación de Servicios</t>
  </si>
  <si>
    <t>Ingresos por Consultoría</t>
  </si>
  <si>
    <t>Comisiones Recibidas</t>
  </si>
  <si>
    <t>Ingresos Financieros</t>
  </si>
  <si>
    <t>Otros Ingresos</t>
  </si>
  <si>
    <t>TOTAL INGRESOS</t>
  </si>
  <si>
    <t>100.0%</t>
  </si>
  <si>
    <t>💸  REGISTRO DE GASTOS</t>
  </si>
  <si>
    <t>Concepto de Gasto</t>
  </si>
  <si>
    <t>Sueldos y Salarios</t>
  </si>
  <si>
    <t>Alquiler / Arrendamiento</t>
  </si>
  <si>
    <t>Servicios Públicos (Luz, Agua, Tel)</t>
  </si>
  <si>
    <t>Compras de Materiales / Inventario</t>
  </si>
  <si>
    <t>Gastos de Ventas y Marketing</t>
  </si>
  <si>
    <t>Gastos Administrativos</t>
  </si>
  <si>
    <t>Mantenimiento y Reparaciones</t>
  </si>
  <si>
    <t>Impuestos y Contribuciones</t>
  </si>
  <si>
    <t>Depreciaciones</t>
  </si>
  <si>
    <t>Seguros</t>
  </si>
  <si>
    <t>Transporte y Combustible</t>
  </si>
  <si>
    <t>Otros Gastos</t>
  </si>
  <si>
    <t>TOTAL GASTOS</t>
  </si>
  <si>
    <t>📊  ESTADO DE RESULTADOS (P&amp;G)</t>
  </si>
  <si>
    <t>Concepto</t>
  </si>
  <si>
    <t>INGRESOS</t>
  </si>
  <si>
    <t>Total Ingresos</t>
  </si>
  <si>
    <t>COSTOS Y GASTOS</t>
  </si>
  <si>
    <t>Total Gastos</t>
  </si>
  <si>
    <t>RESULTADO OPERACIONAL</t>
  </si>
  <si>
    <t>Utilidad / Pérdida Bruta</t>
  </si>
  <si>
    <t>IMPUESTOS</t>
  </si>
  <si>
    <t>Tasa ISR (28%)</t>
  </si>
  <si>
    <t>Impuesto sobre la Renta</t>
  </si>
  <si>
    <t>RESULTADO NETO</t>
  </si>
  <si>
    <t>UTILIDAD / PÉRDIDA NETA</t>
  </si>
  <si>
    <t>💵  FLUJO DE CAJA</t>
  </si>
  <si>
    <t>ENTRADAS DE EFECTIVO</t>
  </si>
  <si>
    <t>Cobranza a Clientes</t>
  </si>
  <si>
    <t>Otros Ingresos de Caja</t>
  </si>
  <si>
    <t>TOTAL ENTRADAS</t>
  </si>
  <si>
    <t>SALIDAS DE EFECTIVO</t>
  </si>
  <si>
    <t>Pago a Proveedores</t>
  </si>
  <si>
    <t>Pago de Nómina</t>
  </si>
  <si>
    <t>Pago de Gastos Fijos</t>
  </si>
  <si>
    <t>Pago de Impuestos</t>
  </si>
  <si>
    <t>Inversiones en Activos</t>
  </si>
  <si>
    <t>TOTAL SALIDAS</t>
  </si>
  <si>
    <t>FLUJO NETO DEL MES</t>
  </si>
  <si>
    <t>Saldo Inicial de Caja</t>
  </si>
  <si>
    <t>SALDO FINAL DE CAJA</t>
  </si>
  <si>
    <t>🏦  BALANCE GENERAL</t>
  </si>
  <si>
    <t>Al 31 de Diciembre de 2025</t>
  </si>
  <si>
    <t>ACTIVOS</t>
  </si>
  <si>
    <t>PASIVOS Y PATRIMONIO</t>
  </si>
  <si>
    <t>ACTIVO CORRIENTE</t>
  </si>
  <si>
    <t>PASIVO CORRIENTE</t>
  </si>
  <si>
    <t>Cuentas por Pagar</t>
  </si>
  <si>
    <t>Préstamos a Corto Plazo</t>
  </si>
  <si>
    <t>Inventarios</t>
  </si>
  <si>
    <t>ITBIS por Pagar</t>
  </si>
  <si>
    <t>Pagos Anticipados</t>
  </si>
  <si>
    <t>Retenciones por Pagar</t>
  </si>
  <si>
    <t>Total Activo Corriente</t>
  </si>
  <si>
    <t>Total Pasivo Corriente</t>
  </si>
  <si>
    <t>ACTIVO NO CORRIENTE</t>
  </si>
  <si>
    <t>PASIVO NO CORRIENTE</t>
  </si>
  <si>
    <t>Propiedad, Planta y Equipo</t>
  </si>
  <si>
    <t>Préstamos a Largo Plazo</t>
  </si>
  <si>
    <t>(-) Depreciación Acumulada</t>
  </si>
  <si>
    <t>Otros Pasivos a L.P.</t>
  </si>
  <si>
    <t>Activos Intangibles</t>
  </si>
  <si>
    <t>Total Pasivo No Corriente</t>
  </si>
  <si>
    <t>Total Activo No Corriente</t>
  </si>
  <si>
    <t>PATRIMONIO</t>
  </si>
  <si>
    <t>TOTAL ACTIVOS</t>
  </si>
  <si>
    <t>Capital Social</t>
  </si>
  <si>
    <t>Utilidades Retenidas</t>
  </si>
  <si>
    <t>Resultado del Ejercicio</t>
  </si>
  <si>
    <t>Total Patrimonio</t>
  </si>
  <si>
    <t>TOTAL PASIVOS + PATRIMONIO</t>
  </si>
  <si>
    <t>🏢  Plantilla Excel Contabilidad Pequeña Empresa</t>
  </si>
  <si>
    <t>Ejercicio Fiscal   |  Resumen Ejecutivo</t>
  </si>
  <si>
    <t>https://siempreexcel.com/</t>
  </si>
  <si>
    <t>Cualquier artículo, plantilla o información proporcionada por Siempreexcel en el sitio web es solo para referencia y uso educactivo. Si bien nos esforzamos por mantener la información actualizada y correcta, no hacemos representaciones ni garantías de ningún tipo, expresas o implícitas, sobre la integridad, precisión, fiabilidad o disponibilidad con respecto al sitio web o la información, artículos, plantillas o gráficos relacionados contenidos en el sitio web. Por lo tanto, cualquier confianza que deposite en dicha información es estrictamente bajo su propio riesgo.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</si>
</sst>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\(#,##0.00\);\-"/>
    <numFmt numFmtId="165" formatCode="0.0%;\(0.0%\);\-"/>
  </numFmts>
  <fonts count="24" x14ac:knownFonts="1">
    <font>
      <sz val="11"/>
      <color theme="1"/>
      <name val="Calibri"/>
      <family val="2"/>
      <charset val="1"/>
    </font>
    <font>
      <sz val="11"/>
      <color theme="1"/>
      <name val="Calibri"/>
      <family val="2"/>
      <scheme val="minor"/>
    </font>
    <font>
      <b/>
      <sz val="16"/>
      <color rgb="FFFFFFFF"/>
      <name val="Arial"/>
      <charset val="1"/>
    </font>
    <font>
      <b/>
      <sz val="10"/>
      <color rgb="FFFFFFFF"/>
      <name val="Arial"/>
      <charset val="1"/>
    </font>
    <font>
      <b/>
      <sz val="11"/>
      <color rgb="FFFFFFFF"/>
      <name val="Arial"/>
      <charset val="1"/>
    </font>
    <font>
      <sz val="10"/>
      <name val="Arial"/>
      <charset val="1"/>
    </font>
    <font>
      <i/>
      <sz val="9"/>
      <color rgb="FF595959"/>
      <name val="Arial"/>
      <charset val="1"/>
    </font>
    <font>
      <b/>
      <sz val="14"/>
      <color rgb="FFFFFFFF"/>
      <name val="Arial"/>
      <charset val="1"/>
    </font>
    <font>
      <i/>
      <sz val="10"/>
      <color rgb="FF595959"/>
      <name val="Arial"/>
      <charset val="1"/>
    </font>
    <font>
      <sz val="10"/>
      <color rgb="FF000000"/>
      <name val="Arial"/>
      <charset val="1"/>
    </font>
    <font>
      <sz val="10"/>
      <color rgb="FF0000FF"/>
      <name val="Arial"/>
      <charset val="1"/>
    </font>
    <font>
      <sz val="10"/>
      <color rgb="FF595959"/>
      <name val="Arial"/>
      <charset val="1"/>
    </font>
    <font>
      <b/>
      <sz val="10"/>
      <name val="Arial"/>
      <charset val="1"/>
    </font>
    <font>
      <b/>
      <sz val="10"/>
      <color rgb="FFFF0000"/>
      <name val="Arial"/>
      <charset val="1"/>
    </font>
    <font>
      <b/>
      <sz val="10"/>
      <color rgb="FF000000"/>
      <name val="Arial"/>
      <charset val="1"/>
    </font>
    <font>
      <i/>
      <sz val="11"/>
      <color rgb="FF595959"/>
      <name val="Arial"/>
      <charset val="1"/>
    </font>
    <font>
      <sz val="11"/>
      <color rgb="FF006100"/>
      <name val="Calibri"/>
      <family val="2"/>
      <scheme val="minor"/>
    </font>
    <font>
      <b/>
      <sz val="18"/>
      <color rgb="FFFFFFFF"/>
      <name val="Arial"/>
      <family val="2"/>
    </font>
    <font>
      <b/>
      <sz val="24"/>
      <color rgb="FFFFFFFF"/>
      <name val="Arial"/>
      <family val="2"/>
    </font>
    <font>
      <b/>
      <sz val="26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24"/>
      <color theme="10"/>
      <name val="Calibri"/>
      <family val="2"/>
      <scheme val="minor"/>
    </font>
    <font>
      <sz val="12"/>
      <color theme="1"/>
      <name val="Arial"/>
      <family val="2"/>
    </font>
    <font>
      <b/>
      <sz val="28"/>
      <color rgb="FFFFFF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1F4E79"/>
        <bgColor rgb="FF003366"/>
      </patternFill>
    </fill>
    <fill>
      <patternFill patternType="solid">
        <fgColor rgb="FF2E75B6"/>
        <bgColor rgb="FF0066CC"/>
      </patternFill>
    </fill>
    <fill>
      <patternFill patternType="solid">
        <fgColor rgb="FF70AD47"/>
        <bgColor rgb="FF339966"/>
      </patternFill>
    </fill>
    <fill>
      <patternFill patternType="solid">
        <fgColor rgb="FFED7D31"/>
        <bgColor rgb="FFFF8080"/>
      </patternFill>
    </fill>
    <fill>
      <patternFill patternType="solid">
        <fgColor rgb="FFE2EFDA"/>
        <bgColor rgb="FFDEEAF1"/>
      </patternFill>
    </fill>
    <fill>
      <patternFill patternType="solid">
        <fgColor rgb="FFFCE4D6"/>
        <bgColor rgb="FFF2F2F2"/>
      </patternFill>
    </fill>
    <fill>
      <patternFill patternType="solid">
        <fgColor rgb="FFBDD7EE"/>
        <bgColor rgb="FF99CCFF"/>
      </patternFill>
    </fill>
    <fill>
      <patternFill patternType="solid">
        <fgColor rgb="FFDEEAF1"/>
        <bgColor rgb="FFE2EFDA"/>
      </patternFill>
    </fill>
    <fill>
      <patternFill patternType="solid">
        <fgColor rgb="FFF2F2F2"/>
        <bgColor rgb="FFE2EFDA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2F2F2"/>
      </patternFill>
    </fill>
    <fill>
      <patternFill patternType="solid">
        <fgColor rgb="FFC6EFCE"/>
      </patternFill>
    </fill>
    <fill>
      <patternFill patternType="solid">
        <fgColor rgb="FF00B050"/>
        <bgColor rgb="FF003366"/>
      </patternFill>
    </fill>
    <fill>
      <patternFill patternType="solid">
        <fgColor rgb="FF00B050"/>
        <bgColor rgb="FF0066CC"/>
      </patternFill>
    </fill>
  </fills>
  <borders count="7">
    <border>
      <left/>
      <right/>
      <top/>
      <bottom/>
      <diagonal/>
    </border>
    <border>
      <left style="thin">
        <color rgb="FFBFBFBF"/>
      </left>
      <right/>
      <top style="thin">
        <color rgb="FFBFBFBF"/>
      </top>
      <bottom style="thin">
        <color rgb="FFBFBFBF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 style="thin">
        <color rgb="FF0070C0"/>
      </left>
      <right/>
      <top style="thin">
        <color rgb="FF0070C0"/>
      </top>
      <bottom style="thin">
        <color rgb="FF0070C0"/>
      </bottom>
      <diagonal/>
    </border>
    <border>
      <left/>
      <right/>
      <top style="thin">
        <color rgb="FF0070C0"/>
      </top>
      <bottom style="thin">
        <color rgb="FF0070C0"/>
      </bottom>
      <diagonal/>
    </border>
    <border>
      <left/>
      <right style="thin">
        <color rgb="FF0070C0"/>
      </right>
      <top style="thin">
        <color rgb="FF0070C0"/>
      </top>
      <bottom style="thin">
        <color rgb="FF0070C0"/>
      </bottom>
      <diagonal/>
    </border>
    <border>
      <left style="thick">
        <color theme="0" tint="-0.34998626667073579"/>
      </left>
      <right/>
      <top/>
      <bottom/>
      <diagonal/>
    </border>
  </borders>
  <cellStyleXfs count="4">
    <xf numFmtId="0" fontId="0" fillId="0" borderId="0"/>
    <xf numFmtId="0" fontId="16" fillId="13" borderId="0" applyNumberFormat="0" applyBorder="0" applyAlignment="0" applyProtection="0"/>
    <xf numFmtId="0" fontId="1" fillId="0" borderId="0"/>
    <xf numFmtId="0" fontId="20" fillId="0" borderId="0" applyNumberFormat="0" applyFill="0" applyBorder="0" applyAlignment="0" applyProtection="0"/>
  </cellStyleXfs>
  <cellXfs count="112">
    <xf numFmtId="0" fontId="0" fillId="0" borderId="0" xfId="0"/>
    <xf numFmtId="164" fontId="5" fillId="7" borderId="1" xfId="0" applyNumberFormat="1" applyFont="1" applyFill="1" applyBorder="1" applyAlignment="1">
      <alignment horizontal="right" vertical="center"/>
    </xf>
    <xf numFmtId="164" fontId="5" fillId="6" borderId="1" xfId="0" applyNumberFormat="1" applyFont="1" applyFill="1" applyBorder="1" applyAlignment="1">
      <alignment horizontal="right" vertical="center"/>
    </xf>
    <xf numFmtId="165" fontId="2" fillId="3" borderId="0" xfId="0" applyNumberFormat="1" applyFont="1" applyFill="1" applyAlignment="1">
      <alignment horizontal="center" vertical="center"/>
    </xf>
    <xf numFmtId="164" fontId="2" fillId="5" borderId="0" xfId="0" applyNumberFormat="1" applyFont="1" applyFill="1" applyAlignment="1">
      <alignment horizontal="center" vertical="center"/>
    </xf>
    <xf numFmtId="164" fontId="2" fillId="4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5" borderId="0" xfId="0" applyFont="1" applyFill="1" applyAlignment="1">
      <alignment horizontal="center" vertical="center"/>
    </xf>
    <xf numFmtId="0" fontId="3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9" fillId="10" borderId="0" xfId="0" applyFont="1" applyFill="1" applyAlignment="1">
      <alignment horizontal="left" vertical="center" indent="1"/>
    </xf>
    <xf numFmtId="0" fontId="10" fillId="11" borderId="0" xfId="0" applyFont="1" applyFill="1" applyAlignment="1">
      <alignment horizontal="left" vertical="center" indent="1"/>
    </xf>
    <xf numFmtId="0" fontId="6" fillId="0" borderId="0" xfId="0" applyFont="1"/>
    <xf numFmtId="164" fontId="10" fillId="11" borderId="0" xfId="0" applyNumberFormat="1" applyFont="1" applyFill="1" applyAlignment="1">
      <alignment horizontal="left" vertical="center" indent="1"/>
    </xf>
    <xf numFmtId="165" fontId="10" fillId="11" borderId="0" xfId="0" applyNumberFormat="1" applyFont="1" applyFill="1" applyAlignment="1">
      <alignment horizontal="left" vertical="center" indent="1"/>
    </xf>
    <xf numFmtId="0" fontId="11" fillId="12" borderId="2" xfId="0" applyFont="1" applyFill="1" applyBorder="1" applyAlignment="1">
      <alignment horizontal="center"/>
    </xf>
    <xf numFmtId="0" fontId="10" fillId="12" borderId="2" xfId="0" applyFont="1" applyFill="1" applyBorder="1" applyAlignment="1">
      <alignment horizontal="center"/>
    </xf>
    <xf numFmtId="0" fontId="5" fillId="12" borderId="2" xfId="0" applyFont="1" applyFill="1" applyBorder="1" applyAlignment="1">
      <alignment horizontal="left" indent="1"/>
    </xf>
    <xf numFmtId="0" fontId="10" fillId="12" borderId="2" xfId="0" applyFont="1" applyFill="1" applyBorder="1" applyAlignment="1">
      <alignment horizontal="left" indent="1"/>
    </xf>
    <xf numFmtId="164" fontId="10" fillId="12" borderId="2" xfId="0" applyNumberFormat="1" applyFont="1" applyFill="1" applyBorder="1" applyAlignment="1">
      <alignment horizontal="right"/>
    </xf>
    <xf numFmtId="0" fontId="0" fillId="12" borderId="2" xfId="0" applyFill="1" applyBorder="1"/>
    <xf numFmtId="0" fontId="11" fillId="9" borderId="2" xfId="0" applyFont="1" applyFill="1" applyBorder="1" applyAlignment="1">
      <alignment horizontal="center"/>
    </xf>
    <xf numFmtId="0" fontId="10" fillId="9" borderId="2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left" indent="1"/>
    </xf>
    <xf numFmtId="0" fontId="10" fillId="9" borderId="2" xfId="0" applyFont="1" applyFill="1" applyBorder="1" applyAlignment="1">
      <alignment horizontal="left" indent="1"/>
    </xf>
    <xf numFmtId="164" fontId="10" fillId="9" borderId="2" xfId="0" applyNumberFormat="1" applyFont="1" applyFill="1" applyBorder="1" applyAlignment="1">
      <alignment horizontal="right"/>
    </xf>
    <xf numFmtId="0" fontId="0" fillId="9" borderId="2" xfId="0" applyFill="1" applyBorder="1"/>
    <xf numFmtId="164" fontId="0" fillId="9" borderId="2" xfId="0" applyNumberFormat="1" applyFill="1" applyBorder="1"/>
    <xf numFmtId="164" fontId="0" fillId="12" borderId="2" xfId="0" applyNumberFormat="1" applyFill="1" applyBorder="1"/>
    <xf numFmtId="0" fontId="12" fillId="0" borderId="0" xfId="0" applyFont="1"/>
    <xf numFmtId="164" fontId="13" fillId="0" borderId="0" xfId="0" applyNumberFormat="1" applyFont="1"/>
    <xf numFmtId="0" fontId="5" fillId="6" borderId="2" xfId="0" applyFont="1" applyFill="1" applyBorder="1" applyAlignment="1">
      <alignment horizontal="left" vertical="center" indent="1"/>
    </xf>
    <xf numFmtId="164" fontId="10" fillId="6" borderId="2" xfId="0" applyNumberFormat="1" applyFont="1" applyFill="1" applyBorder="1" applyAlignment="1">
      <alignment horizontal="right" vertical="center"/>
    </xf>
    <xf numFmtId="164" fontId="12" fillId="8" borderId="2" xfId="0" applyNumberFormat="1" applyFont="1" applyFill="1" applyBorder="1" applyAlignment="1">
      <alignment horizontal="right" vertical="center"/>
    </xf>
    <xf numFmtId="165" fontId="5" fillId="9" borderId="2" xfId="0" applyNumberFormat="1" applyFont="1" applyFill="1" applyBorder="1" applyAlignment="1">
      <alignment horizontal="right" vertical="center"/>
    </xf>
    <xf numFmtId="0" fontId="5" fillId="12" borderId="2" xfId="0" applyFont="1" applyFill="1" applyBorder="1" applyAlignment="1">
      <alignment horizontal="left" vertical="center" indent="1"/>
    </xf>
    <xf numFmtId="164" fontId="10" fillId="12" borderId="2" xfId="0" applyNumberFormat="1" applyFont="1" applyFill="1" applyBorder="1" applyAlignment="1">
      <alignment horizontal="right" vertical="center"/>
    </xf>
    <xf numFmtId="0" fontId="4" fillId="4" borderId="2" xfId="0" applyFont="1" applyFill="1" applyBorder="1" applyAlignment="1">
      <alignment horizontal="left" vertical="center" indent="1"/>
    </xf>
    <xf numFmtId="164" fontId="3" fillId="4" borderId="2" xfId="0" applyNumberFormat="1" applyFont="1" applyFill="1" applyBorder="1" applyAlignment="1">
      <alignment horizontal="right" vertical="center"/>
    </xf>
    <xf numFmtId="165" fontId="3" fillId="4" borderId="0" xfId="0" applyNumberFormat="1" applyFont="1" applyFill="1" applyAlignment="1">
      <alignment horizontal="right" vertical="center"/>
    </xf>
    <xf numFmtId="0" fontId="5" fillId="7" borderId="2" xfId="0" applyFont="1" applyFill="1" applyBorder="1" applyAlignment="1">
      <alignment horizontal="left" vertical="center" indent="1"/>
    </xf>
    <xf numFmtId="164" fontId="10" fillId="7" borderId="2" xfId="0" applyNumberFormat="1" applyFont="1" applyFill="1" applyBorder="1" applyAlignment="1">
      <alignment horizontal="right" vertical="center"/>
    </xf>
    <xf numFmtId="164" fontId="12" fillId="7" borderId="2" xfId="0" applyNumberFormat="1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left" vertical="center" indent="1"/>
    </xf>
    <xf numFmtId="164" fontId="3" fillId="5" borderId="2" xfId="0" applyNumberFormat="1" applyFont="1" applyFill="1" applyBorder="1" applyAlignment="1">
      <alignment horizontal="right" vertical="center"/>
    </xf>
    <xf numFmtId="165" fontId="3" fillId="5" borderId="0" xfId="0" applyNumberFormat="1" applyFont="1" applyFill="1" applyAlignment="1">
      <alignment horizontal="right" vertical="center"/>
    </xf>
    <xf numFmtId="0" fontId="3" fillId="3" borderId="2" xfId="0" applyFont="1" applyFill="1" applyBorder="1" applyAlignment="1">
      <alignment horizontal="left" vertical="center" indent="2"/>
    </xf>
    <xf numFmtId="0" fontId="0" fillId="3" borderId="2" xfId="0" applyFill="1" applyBorder="1"/>
    <xf numFmtId="0" fontId="9" fillId="8" borderId="2" xfId="0" applyFont="1" applyFill="1" applyBorder="1" applyAlignment="1">
      <alignment horizontal="left" vertical="center" indent="1"/>
    </xf>
    <xf numFmtId="164" fontId="9" fillId="8" borderId="2" xfId="0" applyNumberFormat="1" applyFont="1" applyFill="1" applyBorder="1" applyAlignment="1">
      <alignment horizontal="right" vertical="center"/>
    </xf>
    <xf numFmtId="164" fontId="14" fillId="8" borderId="2" xfId="0" applyNumberFormat="1" applyFont="1" applyFill="1" applyBorder="1" applyAlignment="1">
      <alignment horizontal="right" vertical="center"/>
    </xf>
    <xf numFmtId="0" fontId="9" fillId="7" borderId="2" xfId="0" applyFont="1" applyFill="1" applyBorder="1" applyAlignment="1">
      <alignment horizontal="left" vertical="center" indent="1"/>
    </xf>
    <xf numFmtId="164" fontId="9" fillId="7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 indent="2"/>
    </xf>
    <xf numFmtId="0" fontId="0" fillId="2" borderId="2" xfId="0" applyFill="1" applyBorder="1"/>
    <xf numFmtId="0" fontId="11" fillId="10" borderId="2" xfId="0" applyFont="1" applyFill="1" applyBorder="1" applyAlignment="1">
      <alignment horizontal="left" vertical="center" indent="1"/>
    </xf>
    <xf numFmtId="165" fontId="11" fillId="10" borderId="2" xfId="0" applyNumberFormat="1" applyFont="1" applyFill="1" applyBorder="1" applyAlignment="1">
      <alignment horizontal="right" vertical="center"/>
    </xf>
    <xf numFmtId="0" fontId="14" fillId="6" borderId="2" xfId="0" applyFont="1" applyFill="1" applyBorder="1" applyAlignment="1">
      <alignment horizontal="left" vertical="center" indent="1"/>
    </xf>
    <xf numFmtId="164" fontId="14" fillId="6" borderId="2" xfId="0" applyNumberFormat="1" applyFont="1" applyFill="1" applyBorder="1" applyAlignment="1">
      <alignment horizontal="right" vertical="center"/>
    </xf>
    <xf numFmtId="164" fontId="0" fillId="3" borderId="2" xfId="0" applyNumberFormat="1" applyFill="1" applyBorder="1" applyAlignment="1">
      <alignment horizontal="right" vertical="center"/>
    </xf>
    <xf numFmtId="164" fontId="10" fillId="8" borderId="2" xfId="0" applyNumberFormat="1" applyFont="1" applyFill="1" applyBorder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0" fontId="3" fillId="5" borderId="2" xfId="0" applyFont="1" applyFill="1" applyBorder="1" applyAlignment="1">
      <alignment horizontal="left" vertical="center" indent="2"/>
    </xf>
    <xf numFmtId="0" fontId="9" fillId="10" borderId="2" xfId="0" applyFont="1" applyFill="1" applyBorder="1" applyAlignment="1">
      <alignment horizontal="left" vertical="center" indent="1"/>
    </xf>
    <xf numFmtId="164" fontId="10" fillId="10" borderId="2" xfId="0" applyNumberFormat="1" applyFont="1" applyFill="1" applyBorder="1" applyAlignment="1">
      <alignment horizontal="right" vertical="center"/>
    </xf>
    <xf numFmtId="0" fontId="9" fillId="6" borderId="2" xfId="0" applyFont="1" applyFill="1" applyBorder="1" applyAlignment="1">
      <alignment horizontal="left" vertical="center" indent="1"/>
    </xf>
    <xf numFmtId="0" fontId="3" fillId="3" borderId="2" xfId="0" applyFont="1" applyFill="1" applyBorder="1" applyAlignment="1">
      <alignment horizontal="left" vertical="center"/>
    </xf>
    <xf numFmtId="0" fontId="9" fillId="9" borderId="2" xfId="0" applyFont="1" applyFill="1" applyBorder="1" applyAlignment="1">
      <alignment horizontal="left" vertical="center" indent="1"/>
    </xf>
    <xf numFmtId="164" fontId="12" fillId="9" borderId="2" xfId="0" applyNumberFormat="1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left" vertical="center"/>
    </xf>
    <xf numFmtId="164" fontId="0" fillId="6" borderId="2" xfId="0" applyNumberFormat="1" applyFill="1" applyBorder="1" applyAlignment="1">
      <alignment horizontal="right" vertical="center"/>
    </xf>
    <xf numFmtId="164" fontId="12" fillId="6" borderId="2" xfId="0" applyNumberFormat="1" applyFont="1" applyFill="1" applyBorder="1" applyAlignment="1">
      <alignment horizontal="right" vertical="center"/>
    </xf>
    <xf numFmtId="164" fontId="5" fillId="8" borderId="1" xfId="0" applyNumberFormat="1" applyFont="1" applyFill="1" applyBorder="1" applyAlignment="1">
      <alignment horizontal="right" vertical="center"/>
    </xf>
    <xf numFmtId="164" fontId="5" fillId="9" borderId="1" xfId="0" applyNumberFormat="1" applyFont="1" applyFill="1" applyBorder="1" applyAlignment="1">
      <alignment horizontal="right" vertical="center"/>
    </xf>
    <xf numFmtId="165" fontId="5" fillId="10" borderId="1" xfId="0" applyNumberFormat="1" applyFont="1" applyFill="1" applyBorder="1" applyAlignment="1">
      <alignment horizontal="right" vertical="center"/>
    </xf>
    <xf numFmtId="0" fontId="6" fillId="9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9" borderId="0" xfId="0" applyFont="1" applyFill="1" applyAlignment="1">
      <alignment horizontal="center" vertical="center"/>
    </xf>
    <xf numFmtId="0" fontId="9" fillId="9" borderId="0" xfId="0" applyFont="1" applyFill="1" applyAlignment="1">
      <alignment horizontal="left" vertical="center" indent="1"/>
    </xf>
    <xf numFmtId="0" fontId="9" fillId="12" borderId="0" xfId="0" applyFont="1" applyFill="1" applyAlignment="1">
      <alignment horizontal="left" vertical="center" indent="1"/>
    </xf>
    <xf numFmtId="0" fontId="15" fillId="9" borderId="0" xfId="0" applyFont="1" applyFill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16" fillId="13" borderId="0" xfId="1" applyAlignment="1">
      <alignment horizontal="center" vertical="center"/>
    </xf>
    <xf numFmtId="0" fontId="4" fillId="15" borderId="0" xfId="0" applyFont="1" applyFill="1" applyAlignment="1">
      <alignment horizontal="center" vertical="center" wrapText="1"/>
    </xf>
    <xf numFmtId="0" fontId="16" fillId="13" borderId="1" xfId="1" applyBorder="1" applyAlignment="1">
      <alignment horizontal="center" vertical="center"/>
    </xf>
    <xf numFmtId="164" fontId="16" fillId="13" borderId="1" xfId="1" applyNumberFormat="1" applyBorder="1" applyAlignment="1">
      <alignment horizontal="right" vertical="center"/>
    </xf>
    <xf numFmtId="165" fontId="16" fillId="13" borderId="1" xfId="1" applyNumberFormat="1" applyBorder="1" applyAlignment="1">
      <alignment horizontal="right" vertical="center"/>
    </xf>
    <xf numFmtId="0" fontId="4" fillId="14" borderId="0" xfId="0" applyFont="1" applyFill="1" applyAlignment="1">
      <alignment horizontal="center" vertical="center" wrapText="1"/>
    </xf>
    <xf numFmtId="0" fontId="4" fillId="15" borderId="3" xfId="0" applyFont="1" applyFill="1" applyBorder="1" applyAlignment="1">
      <alignment horizontal="center" vertical="center" wrapText="1"/>
    </xf>
    <xf numFmtId="0" fontId="4" fillId="15" borderId="4" xfId="0" applyFont="1" applyFill="1" applyBorder="1" applyAlignment="1">
      <alignment horizontal="center" vertical="center" wrapText="1"/>
    </xf>
    <xf numFmtId="0" fontId="4" fillId="15" borderId="5" xfId="0" applyFont="1" applyFill="1" applyBorder="1" applyAlignment="1">
      <alignment horizontal="center" vertical="center" wrapText="1"/>
    </xf>
    <xf numFmtId="0" fontId="17" fillId="14" borderId="0" xfId="0" applyFont="1" applyFill="1" applyAlignment="1">
      <alignment horizontal="center" vertical="center"/>
    </xf>
    <xf numFmtId="0" fontId="18" fillId="14" borderId="0" xfId="0" applyFont="1" applyFill="1" applyAlignment="1">
      <alignment horizontal="center" vertical="center"/>
    </xf>
    <xf numFmtId="0" fontId="7" fillId="14" borderId="0" xfId="0" applyFont="1" applyFill="1" applyAlignment="1">
      <alignment horizontal="center" vertical="center"/>
    </xf>
    <xf numFmtId="0" fontId="19" fillId="14" borderId="0" xfId="0" applyFont="1" applyFill="1" applyAlignment="1">
      <alignment horizontal="center" vertical="center"/>
    </xf>
    <xf numFmtId="0" fontId="4" fillId="15" borderId="0" xfId="0" applyFont="1" applyFill="1" applyAlignment="1">
      <alignment horizontal="center" vertical="center" wrapText="1"/>
    </xf>
    <xf numFmtId="0" fontId="4" fillId="14" borderId="0" xfId="0" applyFont="1" applyFill="1" applyAlignment="1">
      <alignment horizontal="center" vertical="center" wrapText="1"/>
    </xf>
    <xf numFmtId="0" fontId="3" fillId="15" borderId="2" xfId="0" applyFont="1" applyFill="1" applyBorder="1" applyAlignment="1">
      <alignment horizontal="left" vertical="center" indent="2"/>
    </xf>
    <xf numFmtId="0" fontId="0" fillId="15" borderId="2" xfId="0" applyFill="1" applyBorder="1"/>
    <xf numFmtId="0" fontId="16" fillId="13" borderId="0" xfId="1" applyAlignment="1">
      <alignment horizontal="center" vertical="center" wrapText="1"/>
    </xf>
    <xf numFmtId="0" fontId="16" fillId="13" borderId="0" xfId="1"/>
    <xf numFmtId="164" fontId="16" fillId="13" borderId="2" xfId="1" applyNumberFormat="1" applyBorder="1" applyAlignment="1">
      <alignment horizontal="right" vertical="center"/>
    </xf>
    <xf numFmtId="0" fontId="16" fillId="13" borderId="2" xfId="1" applyBorder="1"/>
    <xf numFmtId="0" fontId="3" fillId="15" borderId="0" xfId="0" applyFont="1" applyFill="1" applyAlignment="1">
      <alignment horizontal="left" vertical="center" indent="1"/>
    </xf>
    <xf numFmtId="0" fontId="16" fillId="13" borderId="0" xfId="1" applyAlignment="1">
      <alignment horizontal="right" vertical="center" indent="1"/>
    </xf>
    <xf numFmtId="164" fontId="16" fillId="13" borderId="0" xfId="1" applyNumberFormat="1" applyAlignment="1">
      <alignment horizontal="right" vertical="center"/>
    </xf>
    <xf numFmtId="0" fontId="1" fillId="0" borderId="0" xfId="2"/>
    <xf numFmtId="0" fontId="21" fillId="0" borderId="0" xfId="3" applyFont="1"/>
    <xf numFmtId="0" fontId="22" fillId="0" borderId="6" xfId="2" applyFont="1" applyBorder="1" applyAlignment="1">
      <alignment horizontal="left" vertical="center" wrapText="1" indent="2"/>
    </xf>
    <xf numFmtId="0" fontId="23" fillId="14" borderId="0" xfId="0" applyFont="1" applyFill="1" applyAlignment="1">
      <alignment horizontal="center" vertical="center"/>
    </xf>
  </cellXfs>
  <cellStyles count="4">
    <cellStyle name="Bueno" xfId="1" builtinId="26"/>
    <cellStyle name="Hipervínculo 2" xfId="3" xr:uid="{3D70007F-8EB0-43B6-9ABB-EAB4EFC195EC}"/>
    <cellStyle name="Normal" xfId="0" builtinId="0"/>
    <cellStyle name="Normal 2 2 2" xfId="2" xr:uid="{C06CE0CA-77AE-4ED0-850C-ADC89C285528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7030A0"/>
      <rgbColor rgb="FFF2F2F2"/>
      <rgbColor rgb="FFDEEAF1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2EFDA"/>
      <rgbColor rgb="FFFFFF99"/>
      <rgbColor rgb="FF99CCFF"/>
      <rgbColor rgb="FFFF99CC"/>
      <rgbColor rgb="FFCC99FF"/>
      <rgbColor rgb="FFFCE4D6"/>
      <rgbColor rgb="FF2E75B6"/>
      <rgbColor rgb="FF33CCCC"/>
      <rgbColor rgb="FF99CC00"/>
      <rgbColor rgb="FFFFCC00"/>
      <rgbColor rgb="FFFF9900"/>
      <rgbColor rgb="FFED7D31"/>
      <rgbColor rgb="FF595959"/>
      <rgbColor rgb="FF70AD47"/>
      <rgbColor rgb="FF003366"/>
      <rgbColor rgb="FF339966"/>
      <rgbColor rgb="FF003300"/>
      <rgbColor rgb="FF333300"/>
      <rgbColor rgb="FF993300"/>
      <rgbColor rgb="FF993366"/>
      <rgbColor rgb="FF1F4E7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png"/><Relationship Id="rId2" Type="http://schemas.openxmlformats.org/officeDocument/2006/relationships/hyperlink" Target="https://siempreexcel.com/" TargetMode="External"/><Relationship Id="rId1" Type="http://schemas.openxmlformats.org/officeDocument/2006/relationships/hyperlink" Target="https://www.siempreexcel.com/p/descarga.html" TargetMode="Externa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" TargetMode="Externa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" TargetMode="Externa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s://siempre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0</xdr:colOff>
      <xdr:row>0</xdr:row>
      <xdr:rowOff>116205</xdr:rowOff>
    </xdr:to>
    <xdr:sp macro="" textlink="">
      <xdr:nvSpPr>
        <xdr:cNvPr id="2" name="Rectángul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AB82E6F-8DF3-48D8-BD5B-06ABADCBC95F}"/>
            </a:ext>
          </a:extLst>
        </xdr:cNvPr>
        <xdr:cNvSpPr/>
      </xdr:nvSpPr>
      <xdr:spPr>
        <a:xfrm>
          <a:off x="219075" y="0"/>
          <a:ext cx="0" cy="116205"/>
        </a:xfrm>
        <a:prstGeom prst="rect">
          <a:avLst/>
        </a:prstGeom>
        <a:solidFill>
          <a:srgbClr val="00B050"/>
        </a:solidFill>
        <a:ln>
          <a:noFill/>
        </a:ln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xdr:spPr>
      <xdr:txBody>
        <a:bodyPr vertOverflow="clip" horzOverflow="clip" rtlCol="0" anchor="t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es-DO" sz="1400" b="0" i="0" u="none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Más Plantillas De </a:t>
          </a:r>
          <a:r>
            <a:rPr kumimoji="0" lang="es-DO" sz="1400" b="0" i="0" u="sng" strike="noStrike" kern="0" cap="none" spc="0" normalizeH="0" baseline="0" noProof="0">
              <a:ln>
                <a:noFill/>
              </a:ln>
              <a:solidFill>
                <a:sysClr val="window" lastClr="FFFFFF"/>
              </a:solidFill>
              <a:effectLst/>
              <a:uLnTx/>
              <a:uFillTx/>
              <a:latin typeface="Century Gothic" panose="020F0302020204030204"/>
              <a:ea typeface="+mn-ea"/>
              <a:cs typeface="+mn-cs"/>
            </a:rPr>
            <a:t>Siempreexcel</a:t>
          </a:r>
        </a:p>
      </xdr:txBody>
    </xdr:sp>
    <xdr:clientData/>
  </xdr:twoCellAnchor>
  <xdr:twoCellAnchor>
    <xdr:from>
      <xdr:col>1</xdr:col>
      <xdr:colOff>152400</xdr:colOff>
      <xdr:row>0</xdr:row>
      <xdr:rowOff>152400</xdr:rowOff>
    </xdr:from>
    <xdr:to>
      <xdr:col>1</xdr:col>
      <xdr:colOff>152400</xdr:colOff>
      <xdr:row>2</xdr:row>
      <xdr:rowOff>20955</xdr:rowOff>
    </xdr:to>
    <xdr:sp macro="" textlink="">
      <xdr:nvSpPr>
        <xdr:cNvPr id="3" name="Rectángulo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0A235190-E669-4C3B-BBB9-B1F5FB168BBD}"/>
            </a:ext>
          </a:extLst>
        </xdr:cNvPr>
        <xdr:cNvSpPr/>
      </xdr:nvSpPr>
      <xdr:spPr>
        <a:xfrm>
          <a:off x="371475" y="152400"/>
          <a:ext cx="0" cy="12973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>
    <xdr:from>
      <xdr:col>1</xdr:col>
      <xdr:colOff>304800</xdr:colOff>
      <xdr:row>2</xdr:row>
      <xdr:rowOff>57150</xdr:rowOff>
    </xdr:from>
    <xdr:to>
      <xdr:col>1</xdr:col>
      <xdr:colOff>304800</xdr:colOff>
      <xdr:row>2</xdr:row>
      <xdr:rowOff>173355</xdr:rowOff>
    </xdr:to>
    <xdr:sp macro="" textlink="">
      <xdr:nvSpPr>
        <xdr:cNvPr id="4" name="Rectángulo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E7A327-DDA9-4E52-B1FD-85CBBF71BD55}"/>
            </a:ext>
          </a:extLst>
        </xdr:cNvPr>
        <xdr:cNvSpPr/>
      </xdr:nvSpPr>
      <xdr:spPr>
        <a:xfrm>
          <a:off x="523875" y="1485900"/>
          <a:ext cx="0" cy="116205"/>
        </a:xfrm>
        <a:prstGeom prst="rect">
          <a:avLst/>
        </a:prstGeom>
        <a:solidFill>
          <a:srgbClr val="00B050"/>
        </a:solidFill>
        <a:ln/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DO" sz="1400"/>
            <a:t>Más</a:t>
          </a:r>
          <a:r>
            <a:rPr lang="es-DO" sz="1400" baseline="0"/>
            <a:t> Plantillas De </a:t>
          </a:r>
          <a:r>
            <a:rPr lang="es-DO" sz="1400" u="sng" baseline="0"/>
            <a:t>Siempreexcel</a:t>
          </a:r>
          <a:endParaRPr lang="es-DO" sz="1400" u="sng"/>
        </a:p>
      </xdr:txBody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3255546</xdr:colOff>
      <xdr:row>0</xdr:row>
      <xdr:rowOff>487722</xdr:rowOff>
    </xdr:to>
    <xdr:pic>
      <xdr:nvPicPr>
        <xdr:cNvPr id="5" name="Imagen 4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9C7F595C-4F52-4D9D-AA9B-DF729B0CF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19075" y="0"/>
          <a:ext cx="3255546" cy="48772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409575</xdr:colOff>
      <xdr:row>1</xdr:row>
      <xdr:rowOff>190500</xdr:rowOff>
    </xdr:from>
    <xdr:to>
      <xdr:col>20</xdr:col>
      <xdr:colOff>540921</xdr:colOff>
      <xdr:row>2</xdr:row>
      <xdr:rowOff>173397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9D82BF5-A8DC-470F-8486-2861920571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20275" y="1905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15</xdr:col>
      <xdr:colOff>466725</xdr:colOff>
      <xdr:row>8</xdr:row>
      <xdr:rowOff>304800</xdr:rowOff>
    </xdr:from>
    <xdr:to>
      <xdr:col>21</xdr:col>
      <xdr:colOff>17046</xdr:colOff>
      <xdr:row>10</xdr:row>
      <xdr:rowOff>125772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F6456D8-E85C-4C4A-B1CC-10AD60DA73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877425" y="22479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</xdr:row>
      <xdr:rowOff>0</xdr:rowOff>
    </xdr:from>
    <xdr:to>
      <xdr:col>6</xdr:col>
      <xdr:colOff>45621</xdr:colOff>
      <xdr:row>29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DF6D2C8-A2DA-43AF-BEF8-C08F0EEC98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0025" y="7038975"/>
          <a:ext cx="3255546" cy="48772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3</xdr:row>
      <xdr:rowOff>0</xdr:rowOff>
    </xdr:from>
    <xdr:to>
      <xdr:col>10</xdr:col>
      <xdr:colOff>350421</xdr:colOff>
      <xdr:row>4</xdr:row>
      <xdr:rowOff>211497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2E9F49C-E95B-46DD-9451-2D90BE46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248400" y="809625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6</xdr:row>
      <xdr:rowOff>114300</xdr:rowOff>
    </xdr:from>
    <xdr:to>
      <xdr:col>2</xdr:col>
      <xdr:colOff>1464846</xdr:colOff>
      <xdr:row>8</xdr:row>
      <xdr:rowOff>49572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86A7921-7080-424C-88B9-FCAD27CBF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42925" y="17526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</xdr:row>
      <xdr:rowOff>0</xdr:rowOff>
    </xdr:from>
    <xdr:to>
      <xdr:col>2</xdr:col>
      <xdr:colOff>1255296</xdr:colOff>
      <xdr:row>28</xdr:row>
      <xdr:rowOff>106722</xdr:rowOff>
    </xdr:to>
    <xdr:pic>
      <xdr:nvPicPr>
        <xdr:cNvPr id="5" name="Imagen 4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AD88B2B-CE33-4B7F-8A64-D9F614D0D4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6705600"/>
          <a:ext cx="3255546" cy="487722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0</xdr:colOff>
      <xdr:row>1</xdr:row>
      <xdr:rowOff>0</xdr:rowOff>
    </xdr:from>
    <xdr:to>
      <xdr:col>14</xdr:col>
      <xdr:colOff>350421</xdr:colOff>
      <xdr:row>3</xdr:row>
      <xdr:rowOff>49572</xdr:rowOff>
    </xdr:to>
    <xdr:pic>
      <xdr:nvPicPr>
        <xdr:cNvPr id="3" name="Imagen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414BB8C6-9C59-4ED4-AD03-57087FADC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315575" y="43815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4</xdr:col>
      <xdr:colOff>1255296</xdr:colOff>
      <xdr:row>13</xdr:row>
      <xdr:rowOff>211497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261D03D5-A367-409A-9FBF-8318A18B25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667000" y="3467100"/>
          <a:ext cx="3255546" cy="487722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64</xdr:row>
      <xdr:rowOff>0</xdr:rowOff>
    </xdr:from>
    <xdr:to>
      <xdr:col>3</xdr:col>
      <xdr:colOff>1588671</xdr:colOff>
      <xdr:row>66</xdr:row>
      <xdr:rowOff>106722</xdr:rowOff>
    </xdr:to>
    <xdr:pic>
      <xdr:nvPicPr>
        <xdr:cNvPr id="6" name="Imagen 5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1FD6D18-B26A-4490-A835-3A214CBA70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0125" y="17649825"/>
          <a:ext cx="3255546" cy="48772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neud\Downloads\NOTA-DE-VENTA-EXCEL.xlsx" TargetMode="External"/><Relationship Id="rId1" Type="http://schemas.openxmlformats.org/officeDocument/2006/relationships/externalLinkPath" Target="file:///C:\Users\aneud\Downloads\NOTA-DE-VENTA-EXCE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Nota de venta"/>
      <sheetName val="DESCARGA DE RESPONSABILIDAD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siempreexcel.com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09EBD3-10A5-4E86-B0DB-5765E5D2A11A}">
  <sheetPr>
    <tabColor theme="1"/>
  </sheetPr>
  <dimension ref="A1:XFC3"/>
  <sheetViews>
    <sheetView showGridLines="0" workbookViewId="0">
      <selection activeCell="B3" sqref="B3"/>
    </sheetView>
  </sheetViews>
  <sheetFormatPr baseColWidth="10" defaultColWidth="0" defaultRowHeight="0" customHeight="1" zeroHeight="1" x14ac:dyDescent="0.25"/>
  <cols>
    <col min="1" max="1" width="3.28515625" style="108" customWidth="1"/>
    <col min="2" max="2" width="88.28515625" style="108" customWidth="1"/>
    <col min="3" max="16381" width="10.7109375" style="108" hidden="1"/>
    <col min="16382" max="16382" width="28.85546875" style="108" hidden="1" customWidth="1"/>
    <col min="16383" max="16383" width="25.140625" style="108" hidden="1" customWidth="1"/>
    <col min="16384" max="16384" width="18.28515625" style="108" hidden="1" customWidth="1"/>
  </cols>
  <sheetData>
    <row r="1" spans="2:2" ht="56.25" customHeight="1" x14ac:dyDescent="0.25"/>
    <row r="2" spans="2:2" ht="56.25" customHeight="1" x14ac:dyDescent="0.5">
      <c r="B2" s="109" t="s">
        <v>166</v>
      </c>
    </row>
    <row r="3" spans="2:2" ht="212.25" customHeight="1" x14ac:dyDescent="0.25">
      <c r="B3" s="110" t="s">
        <v>167</v>
      </c>
    </row>
  </sheetData>
  <hyperlinks>
    <hyperlink ref="B2" r:id="rId1" xr:uid="{DFC15804-2E0B-4EEC-8342-6CCCB91A4DB1}"/>
  </hyperlinks>
  <pageMargins left="0.7" right="0.7" top="0.75" bottom="0.75" header="0.3" footer="0.3"/>
  <pageSetup orientation="landscape" horizontalDpi="0" verticalDpi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1F4E79"/>
    <pageSetUpPr fitToPage="1"/>
  </sheetPr>
  <dimension ref="B2:O26"/>
  <sheetViews>
    <sheetView showGridLines="0" tabSelected="1" zoomScale="85" zoomScaleNormal="85" workbookViewId="0">
      <selection activeCell="AH8" sqref="AH8"/>
    </sheetView>
  </sheetViews>
  <sheetFormatPr baseColWidth="10" defaultColWidth="8.7109375" defaultRowHeight="15" x14ac:dyDescent="0.25"/>
  <cols>
    <col min="1" max="1" width="3" customWidth="1"/>
    <col min="2" max="3" width="12" customWidth="1"/>
    <col min="4" max="4" width="6.140625" customWidth="1"/>
    <col min="5" max="5" width="11" customWidth="1"/>
    <col min="6" max="6" width="7" customWidth="1"/>
    <col min="7" max="7" width="12" customWidth="1"/>
    <col min="8" max="8" width="5.28515625" customWidth="1"/>
    <col min="9" max="9" width="12" customWidth="1"/>
    <col min="10" max="10" width="6.28515625" customWidth="1"/>
    <col min="11" max="11" width="12" customWidth="1"/>
    <col min="12" max="12" width="6.42578125" customWidth="1"/>
    <col min="13" max="16" width="12" customWidth="1"/>
  </cols>
  <sheetData>
    <row r="2" spans="2:15" ht="39.75" customHeight="1" x14ac:dyDescent="0.25">
      <c r="B2" s="111" t="s">
        <v>164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</row>
    <row r="3" spans="2:15" ht="24.75" customHeight="1" x14ac:dyDescent="0.25">
      <c r="B3" s="84" t="s">
        <v>165</v>
      </c>
      <c r="C3" s="84"/>
      <c r="D3" s="84"/>
      <c r="E3" s="84"/>
      <c r="F3" s="84"/>
      <c r="G3" s="84"/>
      <c r="H3" s="84"/>
      <c r="I3" s="84"/>
      <c r="J3" s="84"/>
      <c r="K3" s="84"/>
      <c r="L3" s="84"/>
      <c r="M3" s="84"/>
      <c r="N3" s="84"/>
      <c r="O3" s="84"/>
    </row>
    <row r="4" spans="2:15" ht="3.75" customHeight="1" x14ac:dyDescent="0.25"/>
    <row r="5" spans="2:15" ht="30" customHeight="1" x14ac:dyDescent="0.25">
      <c r="B5" s="9" t="s">
        <v>0</v>
      </c>
      <c r="C5" s="9"/>
      <c r="D5" s="9"/>
      <c r="E5" s="9"/>
      <c r="F5" s="8" t="s">
        <v>1</v>
      </c>
      <c r="G5" s="8"/>
      <c r="H5" s="8"/>
      <c r="I5" s="8"/>
      <c r="J5" s="7" t="s">
        <v>2</v>
      </c>
      <c r="K5" s="7"/>
      <c r="L5" s="7"/>
      <c r="M5" s="7"/>
      <c r="N5" s="6" t="s">
        <v>3</v>
      </c>
      <c r="O5" s="6"/>
    </row>
    <row r="6" spans="2:15" ht="45" customHeight="1" x14ac:dyDescent="0.25">
      <c r="B6" s="5">
        <f>Ingresos!O10</f>
        <v>2400000</v>
      </c>
      <c r="C6" s="5"/>
      <c r="D6" s="5"/>
      <c r="E6" s="5"/>
      <c r="F6" s="4">
        <f>Gastos!O16</f>
        <v>1874700</v>
      </c>
      <c r="G6" s="4"/>
      <c r="H6" s="4"/>
      <c r="I6" s="4"/>
      <c r="J6" s="10">
        <f>IFERROR(Ingresos!O10-Gastos!O16-MAX(0,(Ingresos!O10-Gastos!O16)*0.28),0)</f>
        <v>378216</v>
      </c>
      <c r="K6" s="10"/>
      <c r="L6" s="10"/>
      <c r="M6" s="10"/>
      <c r="N6" s="3">
        <f>IFERROR((Ingresos!O10-Gastos!O16)/Ingresos!O10,0)</f>
        <v>0.21887499999999999</v>
      </c>
      <c r="O6" s="3"/>
    </row>
    <row r="7" spans="2:15" ht="3.75" customHeight="1" x14ac:dyDescent="0.25"/>
    <row r="8" spans="2:15" ht="6" customHeight="1" x14ac:dyDescent="0.25"/>
    <row r="9" spans="2:15" ht="27.75" customHeight="1" x14ac:dyDescent="0.25">
      <c r="B9" s="90" t="s">
        <v>4</v>
      </c>
      <c r="C9" s="91"/>
      <c r="D9" s="91"/>
      <c r="E9" s="91"/>
      <c r="F9" s="91"/>
      <c r="G9" s="91"/>
      <c r="H9" s="91"/>
      <c r="I9" s="91"/>
      <c r="J9" s="91"/>
      <c r="K9" s="91"/>
      <c r="L9" s="91"/>
      <c r="M9" s="91"/>
      <c r="N9" s="91"/>
      <c r="O9" s="92"/>
    </row>
    <row r="10" spans="2:15" ht="24.75" customHeight="1" x14ac:dyDescent="0.25">
      <c r="B10" s="89" t="s">
        <v>5</v>
      </c>
      <c r="C10" s="89"/>
      <c r="D10" s="89" t="s">
        <v>6</v>
      </c>
      <c r="E10" s="89"/>
      <c r="F10" s="89" t="s">
        <v>7</v>
      </c>
      <c r="G10" s="89"/>
      <c r="H10" s="89" t="s">
        <v>8</v>
      </c>
      <c r="I10" s="89"/>
      <c r="J10" s="89" t="s">
        <v>9</v>
      </c>
      <c r="K10" s="89"/>
      <c r="L10" s="89" t="s">
        <v>10</v>
      </c>
      <c r="M10" s="89"/>
      <c r="N10" s="89" t="s">
        <v>11</v>
      </c>
      <c r="O10" s="89"/>
    </row>
    <row r="11" spans="2:15" ht="21.75" customHeight="1" x14ac:dyDescent="0.25">
      <c r="B11" s="86" t="s">
        <v>12</v>
      </c>
      <c r="C11" s="86"/>
      <c r="D11" s="2">
        <f>Ingresos!C10</f>
        <v>157000</v>
      </c>
      <c r="E11" s="2"/>
      <c r="F11" s="1">
        <f>Gastos!C16</f>
        <v>139000</v>
      </c>
      <c r="G11" s="1"/>
      <c r="H11" s="74">
        <f>Ingresos!C10-Gastos!C16</f>
        <v>18000</v>
      </c>
      <c r="I11" s="74"/>
      <c r="J11" s="1">
        <f>MAX(0,(Ingresos!C10-Gastos!C16)*0.28)</f>
        <v>5040.0000000000009</v>
      </c>
      <c r="K11" s="1"/>
      <c r="L11" s="75">
        <f>(Ingresos!C10-Gastos!C16)-MAX(0,(Ingresos!C10-Gastos!C16)*0.28)</f>
        <v>12960</v>
      </c>
      <c r="M11" s="75"/>
      <c r="N11" s="76">
        <f>IFERROR((Ingresos!C10-Gastos!C16)/Ingresos!C10,0)</f>
        <v>0.11464968152866242</v>
      </c>
      <c r="O11" s="76"/>
    </row>
    <row r="12" spans="2:15" ht="21.75" customHeight="1" x14ac:dyDescent="0.25">
      <c r="B12" s="86" t="s">
        <v>13</v>
      </c>
      <c r="C12" s="86"/>
      <c r="D12" s="2">
        <f>Ingresos!D10</f>
        <v>178000</v>
      </c>
      <c r="E12" s="2"/>
      <c r="F12" s="1">
        <f>Gastos!D16</f>
        <v>138500</v>
      </c>
      <c r="G12" s="1"/>
      <c r="H12" s="74">
        <f>Ingresos!D10-Gastos!D16</f>
        <v>39500</v>
      </c>
      <c r="I12" s="74"/>
      <c r="J12" s="1">
        <f>MAX(0,(Ingresos!D10-Gastos!D16)*0.28)</f>
        <v>11060.000000000002</v>
      </c>
      <c r="K12" s="1"/>
      <c r="L12" s="75">
        <f>(Ingresos!D10-Gastos!D16)-MAX(0,(Ingresos!D10-Gastos!D16)*0.28)</f>
        <v>28440</v>
      </c>
      <c r="M12" s="75"/>
      <c r="N12" s="76">
        <f>IFERROR((Ingresos!D10-Gastos!D16)/Ingresos!D10,0)</f>
        <v>0.22191011235955055</v>
      </c>
      <c r="O12" s="76"/>
    </row>
    <row r="13" spans="2:15" ht="21.75" customHeight="1" x14ac:dyDescent="0.25">
      <c r="B13" s="86" t="s">
        <v>14</v>
      </c>
      <c r="C13" s="86"/>
      <c r="D13" s="2">
        <f>Ingresos!E10</f>
        <v>154500</v>
      </c>
      <c r="E13" s="2"/>
      <c r="F13" s="1">
        <f>Gastos!E16</f>
        <v>154700</v>
      </c>
      <c r="G13" s="1"/>
      <c r="H13" s="74">
        <f>Ingresos!E10-Gastos!E16</f>
        <v>-200</v>
      </c>
      <c r="I13" s="74"/>
      <c r="J13" s="1">
        <f>MAX(0,(Ingresos!E10-Gastos!E16)*0.28)</f>
        <v>0</v>
      </c>
      <c r="K13" s="1"/>
      <c r="L13" s="75">
        <f>(Ingresos!E10-Gastos!E16)-MAX(0,(Ingresos!E10-Gastos!E16)*0.28)</f>
        <v>-200</v>
      </c>
      <c r="M13" s="75"/>
      <c r="N13" s="76">
        <f>IFERROR((Ingresos!E10-Gastos!E16)/Ingresos!E10,0)</f>
        <v>-1.2944983818770227E-3</v>
      </c>
      <c r="O13" s="76"/>
    </row>
    <row r="14" spans="2:15" ht="21.75" customHeight="1" x14ac:dyDescent="0.25">
      <c r="B14" s="86" t="s">
        <v>15</v>
      </c>
      <c r="C14" s="86"/>
      <c r="D14" s="2">
        <f>Ingresos!F10</f>
        <v>191000</v>
      </c>
      <c r="E14" s="2"/>
      <c r="F14" s="1">
        <f>Gastos!F16</f>
        <v>147800</v>
      </c>
      <c r="G14" s="1"/>
      <c r="H14" s="74">
        <f>Ingresos!F10-Gastos!F16</f>
        <v>43200</v>
      </c>
      <c r="I14" s="74"/>
      <c r="J14" s="1">
        <f>MAX(0,(Ingresos!F10-Gastos!F16)*0.28)</f>
        <v>12096.000000000002</v>
      </c>
      <c r="K14" s="1"/>
      <c r="L14" s="75">
        <f>(Ingresos!F10-Gastos!F16)-MAX(0,(Ingresos!F10-Gastos!F16)*0.28)</f>
        <v>31104</v>
      </c>
      <c r="M14" s="75"/>
      <c r="N14" s="76">
        <f>IFERROR((Ingresos!F10-Gastos!F16)/Ingresos!F10,0)</f>
        <v>0.2261780104712042</v>
      </c>
      <c r="O14" s="76"/>
    </row>
    <row r="15" spans="2:15" ht="21.75" customHeight="1" x14ac:dyDescent="0.25">
      <c r="B15" s="86" t="s">
        <v>16</v>
      </c>
      <c r="C15" s="86"/>
      <c r="D15" s="2">
        <f>Ingresos!G10</f>
        <v>186000</v>
      </c>
      <c r="E15" s="2"/>
      <c r="F15" s="1">
        <f>Gastos!G16</f>
        <v>149500</v>
      </c>
      <c r="G15" s="1"/>
      <c r="H15" s="74">
        <f>Ingresos!G10-Gastos!G16</f>
        <v>36500</v>
      </c>
      <c r="I15" s="74"/>
      <c r="J15" s="1">
        <f>MAX(0,(Ingresos!G10-Gastos!G16)*0.28)</f>
        <v>10220.000000000002</v>
      </c>
      <c r="K15" s="1"/>
      <c r="L15" s="75">
        <f>(Ingresos!G10-Gastos!G16)-MAX(0,(Ingresos!G10-Gastos!G16)*0.28)</f>
        <v>26280</v>
      </c>
      <c r="M15" s="75"/>
      <c r="N15" s="76">
        <f>IFERROR((Ingresos!G10-Gastos!G16)/Ingresos!G10,0)</f>
        <v>0.19623655913978494</v>
      </c>
      <c r="O15" s="76"/>
    </row>
    <row r="16" spans="2:15" ht="21.75" customHeight="1" x14ac:dyDescent="0.25">
      <c r="B16" s="86" t="s">
        <v>17</v>
      </c>
      <c r="C16" s="86"/>
      <c r="D16" s="2">
        <f>Ingresos!H10</f>
        <v>210500</v>
      </c>
      <c r="E16" s="2"/>
      <c r="F16" s="1">
        <f>Gastos!H16</f>
        <v>171000</v>
      </c>
      <c r="G16" s="1"/>
      <c r="H16" s="74">
        <f>Ingresos!H10-Gastos!H16</f>
        <v>39500</v>
      </c>
      <c r="I16" s="74"/>
      <c r="J16" s="1">
        <f>MAX(0,(Ingresos!H10-Gastos!H16)*0.28)</f>
        <v>11060.000000000002</v>
      </c>
      <c r="K16" s="1"/>
      <c r="L16" s="75">
        <f>(Ingresos!H10-Gastos!H16)-MAX(0,(Ingresos!H10-Gastos!H16)*0.28)</f>
        <v>28440</v>
      </c>
      <c r="M16" s="75"/>
      <c r="N16" s="76">
        <f>IFERROR((Ingresos!H10-Gastos!H16)/Ingresos!H10,0)</f>
        <v>0.18764845605700711</v>
      </c>
      <c r="O16" s="76"/>
    </row>
    <row r="17" spans="2:15" ht="21.75" customHeight="1" x14ac:dyDescent="0.25">
      <c r="B17" s="86" t="s">
        <v>18</v>
      </c>
      <c r="C17" s="86"/>
      <c r="D17" s="2">
        <f>Ingresos!I10</f>
        <v>154500</v>
      </c>
      <c r="E17" s="2"/>
      <c r="F17" s="1">
        <f>Gastos!I16</f>
        <v>142500</v>
      </c>
      <c r="G17" s="1"/>
      <c r="H17" s="74">
        <f>Ingresos!I10-Gastos!I16</f>
        <v>12000</v>
      </c>
      <c r="I17" s="74"/>
      <c r="J17" s="1">
        <f>MAX(0,(Ingresos!I10-Gastos!I16)*0.28)</f>
        <v>3360.0000000000005</v>
      </c>
      <c r="K17" s="1"/>
      <c r="L17" s="75">
        <f>(Ingresos!I10-Gastos!I16)-MAX(0,(Ingresos!I10-Gastos!I16)*0.28)</f>
        <v>8640</v>
      </c>
      <c r="M17" s="75"/>
      <c r="N17" s="76">
        <f>IFERROR((Ingresos!I10-Gastos!I16)/Ingresos!I10,0)</f>
        <v>7.7669902912621352E-2</v>
      </c>
      <c r="O17" s="76"/>
    </row>
    <row r="18" spans="2:15" ht="21.75" customHeight="1" x14ac:dyDescent="0.25">
      <c r="B18" s="86" t="s">
        <v>19</v>
      </c>
      <c r="C18" s="86"/>
      <c r="D18" s="2">
        <f>Ingresos!J10</f>
        <v>200000</v>
      </c>
      <c r="E18" s="2"/>
      <c r="F18" s="1">
        <f>Gastos!J16</f>
        <v>145200</v>
      </c>
      <c r="G18" s="1"/>
      <c r="H18" s="74">
        <f>Ingresos!J10-Gastos!J16</f>
        <v>54800</v>
      </c>
      <c r="I18" s="74"/>
      <c r="J18" s="1">
        <f>MAX(0,(Ingresos!J10-Gastos!J16)*0.28)</f>
        <v>15344.000000000002</v>
      </c>
      <c r="K18" s="1"/>
      <c r="L18" s="75">
        <f>(Ingresos!J10-Gastos!J16)-MAX(0,(Ingresos!J10-Gastos!J16)*0.28)</f>
        <v>39456</v>
      </c>
      <c r="M18" s="75"/>
      <c r="N18" s="76">
        <f>IFERROR((Ingresos!J10-Gastos!J16)/Ingresos!J10,0)</f>
        <v>0.27400000000000002</v>
      </c>
      <c r="O18" s="76"/>
    </row>
    <row r="19" spans="2:15" ht="21.75" customHeight="1" x14ac:dyDescent="0.25">
      <c r="B19" s="86" t="s">
        <v>20</v>
      </c>
      <c r="C19" s="86"/>
      <c r="D19" s="2">
        <f>Ingresos!K10</f>
        <v>210000</v>
      </c>
      <c r="E19" s="2"/>
      <c r="F19" s="1">
        <f>Gastos!K16</f>
        <v>162800</v>
      </c>
      <c r="G19" s="1"/>
      <c r="H19" s="74">
        <f>Ingresos!K10-Gastos!K16</f>
        <v>47200</v>
      </c>
      <c r="I19" s="74"/>
      <c r="J19" s="1">
        <f>MAX(0,(Ingresos!K10-Gastos!K16)*0.28)</f>
        <v>13216.000000000002</v>
      </c>
      <c r="K19" s="1"/>
      <c r="L19" s="75">
        <f>(Ingresos!K10-Gastos!K16)-MAX(0,(Ingresos!K10-Gastos!K16)*0.28)</f>
        <v>33984</v>
      </c>
      <c r="M19" s="75"/>
      <c r="N19" s="76">
        <f>IFERROR((Ingresos!K10-Gastos!K16)/Ingresos!K10,0)</f>
        <v>0.22476190476190477</v>
      </c>
      <c r="O19" s="76"/>
    </row>
    <row r="20" spans="2:15" ht="21.75" customHeight="1" x14ac:dyDescent="0.25">
      <c r="B20" s="86" t="s">
        <v>21</v>
      </c>
      <c r="C20" s="86"/>
      <c r="D20" s="2">
        <f>Ingresos!L10</f>
        <v>228000</v>
      </c>
      <c r="E20" s="2"/>
      <c r="F20" s="1">
        <f>Gastos!L16</f>
        <v>165500</v>
      </c>
      <c r="G20" s="1"/>
      <c r="H20" s="74">
        <f>Ingresos!L10-Gastos!L16</f>
        <v>62500</v>
      </c>
      <c r="I20" s="74"/>
      <c r="J20" s="1">
        <f>MAX(0,(Ingresos!L10-Gastos!L16)*0.28)</f>
        <v>17500</v>
      </c>
      <c r="K20" s="1"/>
      <c r="L20" s="75">
        <f>(Ingresos!L10-Gastos!L16)-MAX(0,(Ingresos!L10-Gastos!L16)*0.28)</f>
        <v>45000</v>
      </c>
      <c r="M20" s="75"/>
      <c r="N20" s="76">
        <f>IFERROR((Ingresos!L10-Gastos!L16)/Ingresos!L10,0)</f>
        <v>0.27412280701754388</v>
      </c>
      <c r="O20" s="76"/>
    </row>
    <row r="21" spans="2:15" ht="21.75" customHeight="1" x14ac:dyDescent="0.25">
      <c r="B21" s="86" t="s">
        <v>22</v>
      </c>
      <c r="C21" s="86"/>
      <c r="D21" s="2">
        <f>Ingresos!M10</f>
        <v>250000</v>
      </c>
      <c r="E21" s="2"/>
      <c r="F21" s="1">
        <f>Gastos!M16</f>
        <v>162000</v>
      </c>
      <c r="G21" s="1"/>
      <c r="H21" s="74">
        <f>Ingresos!M10-Gastos!M16</f>
        <v>88000</v>
      </c>
      <c r="I21" s="74"/>
      <c r="J21" s="1">
        <f>MAX(0,(Ingresos!M10-Gastos!M16)*0.28)</f>
        <v>24640.000000000004</v>
      </c>
      <c r="K21" s="1"/>
      <c r="L21" s="75">
        <f>(Ingresos!M10-Gastos!M16)-MAX(0,(Ingresos!M10-Gastos!M16)*0.28)</f>
        <v>63360</v>
      </c>
      <c r="M21" s="75"/>
      <c r="N21" s="76">
        <f>IFERROR((Ingresos!M10-Gastos!M16)/Ingresos!M10,0)</f>
        <v>0.35199999999999998</v>
      </c>
      <c r="O21" s="76"/>
    </row>
    <row r="22" spans="2:15" ht="21.75" customHeight="1" x14ac:dyDescent="0.25">
      <c r="B22" s="86" t="s">
        <v>23</v>
      </c>
      <c r="C22" s="86"/>
      <c r="D22" s="2">
        <f>Ingresos!N10</f>
        <v>280500</v>
      </c>
      <c r="E22" s="2"/>
      <c r="F22" s="1">
        <f>Gastos!N16</f>
        <v>196200</v>
      </c>
      <c r="G22" s="1"/>
      <c r="H22" s="74">
        <f>Ingresos!N10-Gastos!N16</f>
        <v>84300</v>
      </c>
      <c r="I22" s="74"/>
      <c r="J22" s="1">
        <f>MAX(0,(Ingresos!N10-Gastos!N16)*0.28)</f>
        <v>23604.000000000004</v>
      </c>
      <c r="K22" s="1"/>
      <c r="L22" s="75">
        <f>(Ingresos!N10-Gastos!N16)-MAX(0,(Ingresos!N10-Gastos!N16)*0.28)</f>
        <v>60696</v>
      </c>
      <c r="M22" s="75"/>
      <c r="N22" s="76">
        <f>IFERROR((Ingresos!N10-Gastos!N16)/Ingresos!N10,0)</f>
        <v>0.30053475935828877</v>
      </c>
      <c r="O22" s="76"/>
    </row>
    <row r="23" spans="2:15" ht="27.75" customHeight="1" x14ac:dyDescent="0.25">
      <c r="B23" s="86" t="s">
        <v>24</v>
      </c>
      <c r="C23" s="86"/>
      <c r="D23" s="87">
        <f>SUM(D11:D22)</f>
        <v>2400000</v>
      </c>
      <c r="E23" s="87"/>
      <c r="F23" s="87">
        <f>SUM(F11:F22)</f>
        <v>1874700</v>
      </c>
      <c r="G23" s="87"/>
      <c r="H23" s="87">
        <f>SUM(H11:H22)</f>
        <v>525300</v>
      </c>
      <c r="I23" s="87"/>
      <c r="J23" s="87">
        <f>SUM(J11:J22)</f>
        <v>147140.00000000003</v>
      </c>
      <c r="K23" s="87"/>
      <c r="L23" s="87">
        <f>SUM(L11:L22)</f>
        <v>378160</v>
      </c>
      <c r="M23" s="87"/>
      <c r="N23" s="88">
        <f>IFERROR(L23/D23,0)</f>
        <v>0.15756666666666666</v>
      </c>
      <c r="O23" s="88"/>
    </row>
    <row r="25" spans="2:15" ht="15" customHeight="1" x14ac:dyDescent="0.25"/>
    <row r="26" spans="2:15" x14ac:dyDescent="0.25">
      <c r="B26" s="77" t="s">
        <v>25</v>
      </c>
      <c r="C26" s="77"/>
      <c r="D26" s="77"/>
      <c r="E26" s="77"/>
      <c r="F26" s="77"/>
      <c r="G26" s="77"/>
      <c r="H26" s="77"/>
      <c r="I26" s="77"/>
      <c r="J26" s="77"/>
      <c r="K26" s="77"/>
      <c r="L26" s="77"/>
      <c r="M26" s="77"/>
      <c r="N26" s="77"/>
      <c r="O26" s="77"/>
    </row>
  </sheetData>
  <mergeCells count="110">
    <mergeCell ref="B26:O26"/>
    <mergeCell ref="B22:C22"/>
    <mergeCell ref="D22:E22"/>
    <mergeCell ref="F22:G22"/>
    <mergeCell ref="H22:I22"/>
    <mergeCell ref="J22:K22"/>
    <mergeCell ref="L22:M22"/>
    <mergeCell ref="N22:O22"/>
    <mergeCell ref="B23:C23"/>
    <mergeCell ref="D23:E23"/>
    <mergeCell ref="F23:G23"/>
    <mergeCell ref="H23:I23"/>
    <mergeCell ref="J23:K23"/>
    <mergeCell ref="L23:M23"/>
    <mergeCell ref="N23:O23"/>
    <mergeCell ref="B20:C20"/>
    <mergeCell ref="D20:E20"/>
    <mergeCell ref="F20:G20"/>
    <mergeCell ref="H20:I20"/>
    <mergeCell ref="J20:K20"/>
    <mergeCell ref="L20:M20"/>
    <mergeCell ref="N20:O20"/>
    <mergeCell ref="B21:C21"/>
    <mergeCell ref="D21:E21"/>
    <mergeCell ref="F21:G21"/>
    <mergeCell ref="H21:I21"/>
    <mergeCell ref="J21:K21"/>
    <mergeCell ref="L21:M21"/>
    <mergeCell ref="N21:O21"/>
    <mergeCell ref="B18:C18"/>
    <mergeCell ref="D18:E18"/>
    <mergeCell ref="F18:G18"/>
    <mergeCell ref="H18:I18"/>
    <mergeCell ref="J18:K18"/>
    <mergeCell ref="L18:M18"/>
    <mergeCell ref="N18:O18"/>
    <mergeCell ref="B19:C19"/>
    <mergeCell ref="D19:E19"/>
    <mergeCell ref="F19:G19"/>
    <mergeCell ref="H19:I19"/>
    <mergeCell ref="J19:K19"/>
    <mergeCell ref="L19:M19"/>
    <mergeCell ref="N19:O19"/>
    <mergeCell ref="B16:C16"/>
    <mergeCell ref="D16:E16"/>
    <mergeCell ref="F16:G16"/>
    <mergeCell ref="H16:I16"/>
    <mergeCell ref="J16:K16"/>
    <mergeCell ref="L16:M16"/>
    <mergeCell ref="N16:O16"/>
    <mergeCell ref="B17:C17"/>
    <mergeCell ref="D17:E17"/>
    <mergeCell ref="F17:G17"/>
    <mergeCell ref="H17:I17"/>
    <mergeCell ref="J17:K17"/>
    <mergeCell ref="L17:M17"/>
    <mergeCell ref="N17:O17"/>
    <mergeCell ref="B14:C14"/>
    <mergeCell ref="D14:E14"/>
    <mergeCell ref="F14:G14"/>
    <mergeCell ref="H14:I14"/>
    <mergeCell ref="J14:K14"/>
    <mergeCell ref="L14:M14"/>
    <mergeCell ref="N14:O14"/>
    <mergeCell ref="B15:C15"/>
    <mergeCell ref="D15:E15"/>
    <mergeCell ref="F15:G15"/>
    <mergeCell ref="H15:I15"/>
    <mergeCell ref="J15:K15"/>
    <mergeCell ref="L15:M15"/>
    <mergeCell ref="N15:O15"/>
    <mergeCell ref="B12:C12"/>
    <mergeCell ref="D12:E12"/>
    <mergeCell ref="F12:G12"/>
    <mergeCell ref="H12:I12"/>
    <mergeCell ref="J12:K12"/>
    <mergeCell ref="L12:M12"/>
    <mergeCell ref="N12:O12"/>
    <mergeCell ref="B13:C13"/>
    <mergeCell ref="D13:E13"/>
    <mergeCell ref="F13:G13"/>
    <mergeCell ref="H13:I13"/>
    <mergeCell ref="J13:K13"/>
    <mergeCell ref="L13:M13"/>
    <mergeCell ref="N13:O13"/>
    <mergeCell ref="B9:O9"/>
    <mergeCell ref="B10:C10"/>
    <mergeCell ref="D10:E10"/>
    <mergeCell ref="F10:G10"/>
    <mergeCell ref="H10:I10"/>
    <mergeCell ref="J10:K10"/>
    <mergeCell ref="L10:M10"/>
    <mergeCell ref="N10:O10"/>
    <mergeCell ref="B11:C11"/>
    <mergeCell ref="D11:E11"/>
    <mergeCell ref="F11:G11"/>
    <mergeCell ref="H11:I11"/>
    <mergeCell ref="J11:K11"/>
    <mergeCell ref="L11:M11"/>
    <mergeCell ref="N11:O11"/>
    <mergeCell ref="B2:O2"/>
    <mergeCell ref="B3:O3"/>
    <mergeCell ref="B5:E5"/>
    <mergeCell ref="F5:I5"/>
    <mergeCell ref="J5:M5"/>
    <mergeCell ref="N5:O5"/>
    <mergeCell ref="B6:E6"/>
    <mergeCell ref="F6:I6"/>
    <mergeCell ref="J6:M6"/>
    <mergeCell ref="N6:O6"/>
  </mergeCells>
  <pageMargins left="0.25" right="0.25" top="0.75" bottom="0.75" header="0.3" footer="0.3"/>
  <pageSetup paperSize="9" scale="69" orientation="landscape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1F4E79"/>
  </sheetPr>
  <dimension ref="B1:D25"/>
  <sheetViews>
    <sheetView showGridLines="0" topLeftCell="A10" zoomScaleNormal="100" workbookViewId="0">
      <selection activeCell="J11" sqref="J11"/>
    </sheetView>
  </sheetViews>
  <sheetFormatPr baseColWidth="10" defaultColWidth="8.7109375" defaultRowHeight="15" x14ac:dyDescent="0.25"/>
  <cols>
    <col min="1" max="1" width="5" customWidth="1"/>
    <col min="2" max="3" width="30" customWidth="1"/>
    <col min="4" max="4" width="20" customWidth="1"/>
  </cols>
  <sheetData>
    <row r="1" spans="2:4" ht="34.5" customHeight="1" x14ac:dyDescent="0.25">
      <c r="B1" s="93" t="s">
        <v>26</v>
      </c>
      <c r="C1" s="93"/>
      <c r="D1" s="93"/>
    </row>
    <row r="2" spans="2:4" ht="19.5" customHeight="1" x14ac:dyDescent="0.25">
      <c r="B2" s="79" t="s">
        <v>27</v>
      </c>
      <c r="C2" s="79"/>
      <c r="D2" s="79"/>
    </row>
    <row r="3" spans="2:4" ht="9.75" customHeight="1" x14ac:dyDescent="0.25"/>
    <row r="4" spans="2:4" ht="21.75" customHeight="1" x14ac:dyDescent="0.25">
      <c r="B4" s="105" t="s">
        <v>28</v>
      </c>
      <c r="C4" s="105"/>
      <c r="D4" s="105"/>
    </row>
    <row r="5" spans="2:4" ht="21.75" customHeight="1" x14ac:dyDescent="0.25">
      <c r="B5" s="12" t="s">
        <v>29</v>
      </c>
      <c r="C5" s="13" t="s">
        <v>30</v>
      </c>
      <c r="D5" s="14"/>
    </row>
    <row r="6" spans="2:4" ht="21.75" customHeight="1" x14ac:dyDescent="0.25">
      <c r="B6" s="12" t="s">
        <v>31</v>
      </c>
      <c r="C6" s="13" t="s">
        <v>32</v>
      </c>
      <c r="D6" s="14"/>
    </row>
    <row r="7" spans="2:4" ht="21.75" customHeight="1" x14ac:dyDescent="0.25">
      <c r="B7" s="12" t="s">
        <v>33</v>
      </c>
      <c r="C7" s="13" t="s">
        <v>34</v>
      </c>
      <c r="D7" s="14"/>
    </row>
    <row r="8" spans="2:4" ht="21.75" customHeight="1" x14ac:dyDescent="0.25">
      <c r="B8" s="12" t="s">
        <v>35</v>
      </c>
      <c r="C8" s="13" t="s">
        <v>36</v>
      </c>
      <c r="D8" s="14"/>
    </row>
    <row r="9" spans="2:4" ht="21.75" customHeight="1" x14ac:dyDescent="0.25">
      <c r="B9" s="12" t="s">
        <v>37</v>
      </c>
      <c r="C9" s="13" t="s">
        <v>38</v>
      </c>
      <c r="D9" s="14"/>
    </row>
    <row r="10" spans="2:4" ht="21.75" customHeight="1" x14ac:dyDescent="0.25">
      <c r="B10" s="12" t="s">
        <v>39</v>
      </c>
      <c r="C10" s="15">
        <v>2025</v>
      </c>
      <c r="D10" s="14"/>
    </row>
    <row r="11" spans="2:4" ht="21.75" customHeight="1" x14ac:dyDescent="0.25">
      <c r="B11" s="12" t="s">
        <v>40</v>
      </c>
      <c r="C11" s="13" t="s">
        <v>41</v>
      </c>
      <c r="D11" s="14"/>
    </row>
    <row r="12" spans="2:4" ht="21.75" customHeight="1" x14ac:dyDescent="0.25"/>
    <row r="13" spans="2:4" ht="21.75" customHeight="1" x14ac:dyDescent="0.25">
      <c r="B13" s="105" t="s">
        <v>42</v>
      </c>
      <c r="C13" s="105"/>
      <c r="D13" s="105"/>
    </row>
    <row r="14" spans="2:4" ht="21.75" customHeight="1" x14ac:dyDescent="0.25">
      <c r="B14" s="12" t="s">
        <v>43</v>
      </c>
      <c r="C14" s="16">
        <v>0.18</v>
      </c>
      <c r="D14" s="14"/>
    </row>
    <row r="15" spans="2:4" ht="21.75" customHeight="1" x14ac:dyDescent="0.25">
      <c r="B15" s="12" t="s">
        <v>44</v>
      </c>
      <c r="C15" s="16">
        <v>0.1</v>
      </c>
      <c r="D15" s="14"/>
    </row>
    <row r="16" spans="2:4" ht="21.75" customHeight="1" x14ac:dyDescent="0.25">
      <c r="B16" s="12" t="s">
        <v>45</v>
      </c>
      <c r="C16" s="15">
        <v>500000</v>
      </c>
      <c r="D16" s="14"/>
    </row>
    <row r="18" spans="2:4" ht="9.75" customHeight="1" x14ac:dyDescent="0.25"/>
    <row r="19" spans="2:4" ht="24.75" customHeight="1" x14ac:dyDescent="0.25">
      <c r="B19" s="85" t="s">
        <v>46</v>
      </c>
      <c r="C19" s="85"/>
      <c r="D19" s="85"/>
    </row>
    <row r="20" spans="2:4" ht="19.5" customHeight="1" x14ac:dyDescent="0.25">
      <c r="B20" s="80" t="s">
        <v>47</v>
      </c>
      <c r="C20" s="80"/>
      <c r="D20" s="80"/>
    </row>
    <row r="21" spans="2:4" ht="19.5" customHeight="1" x14ac:dyDescent="0.25">
      <c r="B21" s="81" t="s">
        <v>48</v>
      </c>
      <c r="C21" s="81"/>
      <c r="D21" s="81"/>
    </row>
    <row r="22" spans="2:4" ht="19.5" customHeight="1" x14ac:dyDescent="0.25">
      <c r="B22" s="80" t="s">
        <v>49</v>
      </c>
      <c r="C22" s="80"/>
      <c r="D22" s="80"/>
    </row>
    <row r="23" spans="2:4" ht="19.5" customHeight="1" x14ac:dyDescent="0.25">
      <c r="B23" s="81" t="s">
        <v>50</v>
      </c>
      <c r="C23" s="81"/>
      <c r="D23" s="81"/>
    </row>
    <row r="24" spans="2:4" ht="19.5" customHeight="1" x14ac:dyDescent="0.25">
      <c r="B24" s="80" t="s">
        <v>51</v>
      </c>
      <c r="C24" s="80"/>
      <c r="D24" s="80"/>
    </row>
    <row r="25" spans="2:4" ht="19.5" customHeight="1" x14ac:dyDescent="0.25">
      <c r="B25" s="81" t="s">
        <v>52</v>
      </c>
      <c r="C25" s="81"/>
      <c r="D25" s="81"/>
    </row>
  </sheetData>
  <mergeCells count="11">
    <mergeCell ref="B25:D25"/>
    <mergeCell ref="B20:D20"/>
    <mergeCell ref="B21:D21"/>
    <mergeCell ref="B22:D22"/>
    <mergeCell ref="B23:D23"/>
    <mergeCell ref="B24:D24"/>
    <mergeCell ref="B1:D1"/>
    <mergeCell ref="B2:D2"/>
    <mergeCell ref="B4:D4"/>
    <mergeCell ref="B13:D13"/>
    <mergeCell ref="B19:D19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2E75B6"/>
  </sheetPr>
  <dimension ref="A1:H63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N64" sqref="N64"/>
    </sheetView>
  </sheetViews>
  <sheetFormatPr baseColWidth="10" defaultColWidth="8.7109375" defaultRowHeight="15" x14ac:dyDescent="0.25"/>
  <cols>
    <col min="1" max="1" width="5" customWidth="1"/>
    <col min="2" max="2" width="10" customWidth="1"/>
    <col min="3" max="3" width="25" customWidth="1"/>
    <col min="4" max="4" width="30" customWidth="1"/>
    <col min="5" max="5" width="20" customWidth="1"/>
    <col min="6" max="7" width="18" customWidth="1"/>
    <col min="8" max="8" width="20" customWidth="1"/>
  </cols>
  <sheetData>
    <row r="1" spans="1:8" ht="34.5" customHeight="1" x14ac:dyDescent="0.25">
      <c r="A1" s="96" t="s">
        <v>53</v>
      </c>
      <c r="B1" s="96"/>
      <c r="C1" s="96"/>
      <c r="D1" s="96"/>
      <c r="E1" s="96"/>
      <c r="F1" s="96"/>
      <c r="G1" s="96"/>
      <c r="H1" s="96"/>
    </row>
    <row r="2" spans="1:8" ht="19.5" customHeight="1" x14ac:dyDescent="0.25">
      <c r="A2" s="79" t="s">
        <v>54</v>
      </c>
      <c r="B2" s="79"/>
      <c r="C2" s="79"/>
      <c r="D2" s="79"/>
      <c r="E2" s="79"/>
      <c r="F2" s="79"/>
      <c r="G2" s="79"/>
      <c r="H2" s="79"/>
    </row>
    <row r="4" spans="1:8" ht="30" customHeight="1" x14ac:dyDescent="0.25">
      <c r="A4" s="97" t="s">
        <v>55</v>
      </c>
      <c r="B4" s="97" t="s">
        <v>56</v>
      </c>
      <c r="C4" s="97" t="s">
        <v>57</v>
      </c>
      <c r="D4" s="97" t="s">
        <v>58</v>
      </c>
      <c r="E4" s="97" t="s">
        <v>59</v>
      </c>
      <c r="F4" s="97" t="s">
        <v>60</v>
      </c>
      <c r="G4" s="97" t="s">
        <v>61</v>
      </c>
      <c r="H4" s="97" t="s">
        <v>62</v>
      </c>
    </row>
    <row r="5" spans="1:8" ht="21.75" customHeight="1" x14ac:dyDescent="0.25">
      <c r="A5" s="17">
        <v>1</v>
      </c>
      <c r="B5" s="18" t="s">
        <v>63</v>
      </c>
      <c r="C5" s="19" t="s">
        <v>64</v>
      </c>
      <c r="D5" s="20" t="s">
        <v>65</v>
      </c>
      <c r="E5" s="18" t="s">
        <v>66</v>
      </c>
      <c r="F5" s="21">
        <v>500000</v>
      </c>
      <c r="G5" s="21"/>
      <c r="H5" s="22"/>
    </row>
    <row r="6" spans="1:8" ht="21.75" customHeight="1" x14ac:dyDescent="0.25">
      <c r="A6" s="23">
        <v>2</v>
      </c>
      <c r="B6" s="24" t="s">
        <v>67</v>
      </c>
      <c r="C6" s="25" t="s">
        <v>68</v>
      </c>
      <c r="D6" s="26" t="s">
        <v>69</v>
      </c>
      <c r="E6" s="24" t="s">
        <v>70</v>
      </c>
      <c r="F6" s="27">
        <v>45000</v>
      </c>
      <c r="G6" s="27"/>
      <c r="H6" s="28"/>
    </row>
    <row r="7" spans="1:8" ht="21.75" customHeight="1" x14ac:dyDescent="0.25">
      <c r="A7" s="17">
        <v>3</v>
      </c>
      <c r="B7" s="18" t="s">
        <v>67</v>
      </c>
      <c r="C7" s="19" t="s">
        <v>71</v>
      </c>
      <c r="D7" s="20" t="s">
        <v>65</v>
      </c>
      <c r="E7" s="18" t="s">
        <v>70</v>
      </c>
      <c r="F7" s="21"/>
      <c r="G7" s="21">
        <v>45000</v>
      </c>
      <c r="H7" s="22"/>
    </row>
    <row r="8" spans="1:8" ht="21.75" customHeight="1" x14ac:dyDescent="0.25">
      <c r="A8" s="23">
        <v>4</v>
      </c>
      <c r="B8" s="24" t="s">
        <v>72</v>
      </c>
      <c r="C8" s="25" t="s">
        <v>73</v>
      </c>
      <c r="D8" s="26" t="s">
        <v>74</v>
      </c>
      <c r="E8" s="24" t="s">
        <v>75</v>
      </c>
      <c r="F8" s="27">
        <v>120000</v>
      </c>
      <c r="G8" s="27"/>
      <c r="H8" s="28"/>
    </row>
    <row r="9" spans="1:8" ht="21.75" customHeight="1" x14ac:dyDescent="0.25">
      <c r="A9" s="17">
        <v>5</v>
      </c>
      <c r="B9" s="18" t="s">
        <v>72</v>
      </c>
      <c r="C9" s="19" t="s">
        <v>76</v>
      </c>
      <c r="D9" s="20" t="s">
        <v>77</v>
      </c>
      <c r="E9" s="18" t="s">
        <v>75</v>
      </c>
      <c r="F9" s="21"/>
      <c r="G9" s="21">
        <v>120000</v>
      </c>
      <c r="H9" s="22"/>
    </row>
    <row r="10" spans="1:8" ht="21.75" customHeight="1" x14ac:dyDescent="0.25">
      <c r="A10" s="23">
        <v>1</v>
      </c>
      <c r="B10" s="28"/>
      <c r="C10" s="28"/>
      <c r="D10" s="28"/>
      <c r="E10" s="28"/>
      <c r="F10" s="29"/>
      <c r="G10" s="29"/>
      <c r="H10" s="28"/>
    </row>
    <row r="11" spans="1:8" ht="21.75" customHeight="1" x14ac:dyDescent="0.25">
      <c r="A11" s="17">
        <v>2</v>
      </c>
      <c r="B11" s="22"/>
      <c r="C11" s="22"/>
      <c r="D11" s="22"/>
      <c r="E11" s="22"/>
      <c r="F11" s="30"/>
      <c r="G11" s="30"/>
      <c r="H11" s="22"/>
    </row>
    <row r="12" spans="1:8" ht="21.75" customHeight="1" x14ac:dyDescent="0.25">
      <c r="A12" s="23">
        <v>3</v>
      </c>
      <c r="B12" s="28"/>
      <c r="C12" s="28"/>
      <c r="D12" s="28"/>
      <c r="E12" s="28"/>
      <c r="F12" s="29"/>
      <c r="G12" s="29"/>
      <c r="H12" s="28"/>
    </row>
    <row r="13" spans="1:8" ht="21.75" customHeight="1" x14ac:dyDescent="0.25">
      <c r="A13" s="17">
        <v>4</v>
      </c>
      <c r="B13" s="22"/>
      <c r="C13" s="22"/>
      <c r="D13" s="22"/>
      <c r="E13" s="22"/>
      <c r="F13" s="30"/>
      <c r="G13" s="30"/>
      <c r="H13" s="22"/>
    </row>
    <row r="14" spans="1:8" ht="21.75" customHeight="1" x14ac:dyDescent="0.25">
      <c r="A14" s="23">
        <v>5</v>
      </c>
      <c r="B14" s="28"/>
      <c r="C14" s="28"/>
      <c r="D14" s="28"/>
      <c r="E14" s="28"/>
      <c r="F14" s="29"/>
      <c r="G14" s="29"/>
      <c r="H14" s="28"/>
    </row>
    <row r="15" spans="1:8" ht="21.75" customHeight="1" x14ac:dyDescent="0.25">
      <c r="A15" s="17">
        <v>6</v>
      </c>
      <c r="B15" s="22"/>
      <c r="C15" s="22"/>
      <c r="D15" s="22"/>
      <c r="E15" s="22"/>
      <c r="F15" s="30"/>
      <c r="G15" s="30"/>
      <c r="H15" s="22"/>
    </row>
    <row r="16" spans="1:8" ht="21.75" customHeight="1" x14ac:dyDescent="0.25">
      <c r="A16" s="23">
        <v>7</v>
      </c>
      <c r="B16" s="28"/>
      <c r="C16" s="28"/>
      <c r="D16" s="28"/>
      <c r="E16" s="28"/>
      <c r="F16" s="29"/>
      <c r="G16" s="29"/>
      <c r="H16" s="28"/>
    </row>
    <row r="17" spans="1:8" ht="21.75" customHeight="1" x14ac:dyDescent="0.25">
      <c r="A17" s="17">
        <v>8</v>
      </c>
      <c r="B17" s="22"/>
      <c r="C17" s="22"/>
      <c r="D17" s="22"/>
      <c r="E17" s="22"/>
      <c r="F17" s="30"/>
      <c r="G17" s="30"/>
      <c r="H17" s="22"/>
    </row>
    <row r="18" spans="1:8" ht="21.75" customHeight="1" x14ac:dyDescent="0.25">
      <c r="A18" s="23">
        <v>9</v>
      </c>
      <c r="B18" s="28"/>
      <c r="C18" s="28"/>
      <c r="D18" s="28"/>
      <c r="E18" s="28"/>
      <c r="F18" s="29"/>
      <c r="G18" s="29"/>
      <c r="H18" s="28"/>
    </row>
    <row r="19" spans="1:8" ht="21.75" customHeight="1" x14ac:dyDescent="0.25">
      <c r="A19" s="17">
        <v>10</v>
      </c>
      <c r="B19" s="22"/>
      <c r="C19" s="22"/>
      <c r="D19" s="22"/>
      <c r="E19" s="22"/>
      <c r="F19" s="30"/>
      <c r="G19" s="30"/>
      <c r="H19" s="22"/>
    </row>
    <row r="20" spans="1:8" ht="21.75" customHeight="1" x14ac:dyDescent="0.25">
      <c r="A20" s="23">
        <v>11</v>
      </c>
      <c r="B20" s="28"/>
      <c r="C20" s="28"/>
      <c r="D20" s="28"/>
      <c r="E20" s="28"/>
      <c r="F20" s="29"/>
      <c r="G20" s="29"/>
      <c r="H20" s="28"/>
    </row>
    <row r="21" spans="1:8" ht="21.75" customHeight="1" x14ac:dyDescent="0.25">
      <c r="A21" s="17">
        <v>12</v>
      </c>
      <c r="B21" s="22"/>
      <c r="C21" s="22"/>
      <c r="D21" s="22"/>
      <c r="E21" s="22"/>
      <c r="F21" s="30"/>
      <c r="G21" s="30"/>
      <c r="H21" s="22"/>
    </row>
    <row r="22" spans="1:8" ht="21.75" customHeight="1" x14ac:dyDescent="0.25">
      <c r="A22" s="23">
        <v>13</v>
      </c>
      <c r="B22" s="28"/>
      <c r="C22" s="28"/>
      <c r="D22" s="28"/>
      <c r="E22" s="28"/>
      <c r="F22" s="29"/>
      <c r="G22" s="29"/>
      <c r="H22" s="28"/>
    </row>
    <row r="23" spans="1:8" ht="21.75" customHeight="1" x14ac:dyDescent="0.25">
      <c r="A23" s="17">
        <v>14</v>
      </c>
      <c r="B23" s="22"/>
      <c r="C23" s="22"/>
      <c r="D23" s="22"/>
      <c r="E23" s="22"/>
      <c r="F23" s="30"/>
      <c r="G23" s="30"/>
      <c r="H23" s="22"/>
    </row>
    <row r="24" spans="1:8" ht="21.75" customHeight="1" x14ac:dyDescent="0.25">
      <c r="A24" s="23">
        <v>15</v>
      </c>
      <c r="B24" s="28"/>
      <c r="C24" s="28"/>
      <c r="D24" s="28"/>
      <c r="E24" s="28"/>
      <c r="F24" s="29"/>
      <c r="G24" s="29"/>
      <c r="H24" s="28"/>
    </row>
    <row r="25" spans="1:8" ht="21.75" customHeight="1" x14ac:dyDescent="0.25">
      <c r="A25" s="17">
        <v>16</v>
      </c>
      <c r="B25" s="22"/>
      <c r="C25" s="22"/>
      <c r="D25" s="22"/>
      <c r="E25" s="22"/>
      <c r="F25" s="30"/>
      <c r="G25" s="30"/>
      <c r="H25" s="22"/>
    </row>
    <row r="26" spans="1:8" ht="21.75" customHeight="1" x14ac:dyDescent="0.25">
      <c r="A26" s="23">
        <v>17</v>
      </c>
      <c r="B26" s="28"/>
      <c r="C26" s="28"/>
      <c r="D26" s="28"/>
      <c r="E26" s="28"/>
      <c r="F26" s="29"/>
      <c r="G26" s="29"/>
      <c r="H26" s="28"/>
    </row>
    <row r="27" spans="1:8" ht="21.75" customHeight="1" x14ac:dyDescent="0.25">
      <c r="A27" s="17">
        <v>18</v>
      </c>
      <c r="B27" s="22"/>
      <c r="C27" s="22"/>
      <c r="D27" s="22"/>
      <c r="E27" s="22"/>
      <c r="F27" s="30"/>
      <c r="G27" s="30"/>
      <c r="H27" s="22"/>
    </row>
    <row r="28" spans="1:8" ht="21.75" customHeight="1" x14ac:dyDescent="0.25">
      <c r="A28" s="23">
        <v>19</v>
      </c>
      <c r="B28" s="28"/>
      <c r="C28" s="28"/>
      <c r="D28" s="28"/>
      <c r="E28" s="28"/>
      <c r="F28" s="29"/>
      <c r="G28" s="29"/>
      <c r="H28" s="28"/>
    </row>
    <row r="29" spans="1:8" ht="21.75" customHeight="1" x14ac:dyDescent="0.25">
      <c r="A29" s="17">
        <v>20</v>
      </c>
      <c r="B29" s="22"/>
      <c r="C29" s="22"/>
      <c r="D29" s="22"/>
      <c r="E29" s="22"/>
      <c r="F29" s="30"/>
      <c r="G29" s="30"/>
      <c r="H29" s="22"/>
    </row>
    <row r="30" spans="1:8" ht="21.75" customHeight="1" x14ac:dyDescent="0.25">
      <c r="A30" s="23">
        <v>21</v>
      </c>
      <c r="B30" s="28"/>
      <c r="C30" s="28"/>
      <c r="D30" s="28"/>
      <c r="E30" s="28"/>
      <c r="F30" s="29"/>
      <c r="G30" s="29"/>
      <c r="H30" s="28"/>
    </row>
    <row r="31" spans="1:8" ht="21.75" customHeight="1" x14ac:dyDescent="0.25">
      <c r="A31" s="17">
        <v>22</v>
      </c>
      <c r="B31" s="22"/>
      <c r="C31" s="22"/>
      <c r="D31" s="22"/>
      <c r="E31" s="22"/>
      <c r="F31" s="30"/>
      <c r="G31" s="30"/>
      <c r="H31" s="22"/>
    </row>
    <row r="32" spans="1:8" ht="21.75" customHeight="1" x14ac:dyDescent="0.25">
      <c r="A32" s="23">
        <v>23</v>
      </c>
      <c r="B32" s="28"/>
      <c r="C32" s="28"/>
      <c r="D32" s="28"/>
      <c r="E32" s="28"/>
      <c r="F32" s="29"/>
      <c r="G32" s="29"/>
      <c r="H32" s="28"/>
    </row>
    <row r="33" spans="1:8" ht="21.75" customHeight="1" x14ac:dyDescent="0.25">
      <c r="A33" s="17">
        <v>24</v>
      </c>
      <c r="B33" s="22"/>
      <c r="C33" s="22"/>
      <c r="D33" s="22"/>
      <c r="E33" s="22"/>
      <c r="F33" s="30"/>
      <c r="G33" s="30"/>
      <c r="H33" s="22"/>
    </row>
    <row r="34" spans="1:8" ht="21.75" customHeight="1" x14ac:dyDescent="0.25">
      <c r="A34" s="23">
        <v>25</v>
      </c>
      <c r="B34" s="28"/>
      <c r="C34" s="28"/>
      <c r="D34" s="28"/>
      <c r="E34" s="28"/>
      <c r="F34" s="29"/>
      <c r="G34" s="29"/>
      <c r="H34" s="28"/>
    </row>
    <row r="35" spans="1:8" ht="21.75" customHeight="1" x14ac:dyDescent="0.25">
      <c r="A35" s="17">
        <v>26</v>
      </c>
      <c r="B35" s="22"/>
      <c r="C35" s="22"/>
      <c r="D35" s="22"/>
      <c r="E35" s="22"/>
      <c r="F35" s="30"/>
      <c r="G35" s="30"/>
      <c r="H35" s="22"/>
    </row>
    <row r="36" spans="1:8" ht="21.75" customHeight="1" x14ac:dyDescent="0.25">
      <c r="A36" s="23">
        <v>27</v>
      </c>
      <c r="B36" s="28"/>
      <c r="C36" s="28"/>
      <c r="D36" s="28"/>
      <c r="E36" s="28"/>
      <c r="F36" s="29"/>
      <c r="G36" s="29"/>
      <c r="H36" s="28"/>
    </row>
    <row r="37" spans="1:8" ht="21.75" customHeight="1" x14ac:dyDescent="0.25">
      <c r="A37" s="17">
        <v>28</v>
      </c>
      <c r="B37" s="22"/>
      <c r="C37" s="22"/>
      <c r="D37" s="22"/>
      <c r="E37" s="22"/>
      <c r="F37" s="30"/>
      <c r="G37" s="30"/>
      <c r="H37" s="22"/>
    </row>
    <row r="38" spans="1:8" ht="21.75" customHeight="1" x14ac:dyDescent="0.25">
      <c r="A38" s="23">
        <v>29</v>
      </c>
      <c r="B38" s="28"/>
      <c r="C38" s="28"/>
      <c r="D38" s="28"/>
      <c r="E38" s="28"/>
      <c r="F38" s="29"/>
      <c r="G38" s="29"/>
      <c r="H38" s="28"/>
    </row>
    <row r="39" spans="1:8" ht="21.75" customHeight="1" x14ac:dyDescent="0.25">
      <c r="A39" s="17">
        <v>30</v>
      </c>
      <c r="B39" s="22"/>
      <c r="C39" s="22"/>
      <c r="D39" s="22"/>
      <c r="E39" s="22"/>
      <c r="F39" s="30"/>
      <c r="G39" s="30"/>
      <c r="H39" s="22"/>
    </row>
    <row r="40" spans="1:8" ht="21.75" customHeight="1" x14ac:dyDescent="0.25">
      <c r="A40" s="23">
        <v>31</v>
      </c>
      <c r="B40" s="28"/>
      <c r="C40" s="28"/>
      <c r="D40" s="28"/>
      <c r="E40" s="28"/>
      <c r="F40" s="29"/>
      <c r="G40" s="29"/>
      <c r="H40" s="28"/>
    </row>
    <row r="41" spans="1:8" ht="21.75" customHeight="1" x14ac:dyDescent="0.25">
      <c r="A41" s="17">
        <v>32</v>
      </c>
      <c r="B41" s="22"/>
      <c r="C41" s="22"/>
      <c r="D41" s="22"/>
      <c r="E41" s="22"/>
      <c r="F41" s="30"/>
      <c r="G41" s="30"/>
      <c r="H41" s="22"/>
    </row>
    <row r="42" spans="1:8" ht="21.75" customHeight="1" x14ac:dyDescent="0.25">
      <c r="A42" s="23">
        <v>33</v>
      </c>
      <c r="B42" s="28"/>
      <c r="C42" s="28"/>
      <c r="D42" s="28"/>
      <c r="E42" s="28"/>
      <c r="F42" s="29"/>
      <c r="G42" s="29"/>
      <c r="H42" s="28"/>
    </row>
    <row r="43" spans="1:8" ht="21.75" customHeight="1" x14ac:dyDescent="0.25">
      <c r="A43" s="17">
        <v>34</v>
      </c>
      <c r="B43" s="22"/>
      <c r="C43" s="22"/>
      <c r="D43" s="22"/>
      <c r="E43" s="22"/>
      <c r="F43" s="30"/>
      <c r="G43" s="30"/>
      <c r="H43" s="22"/>
    </row>
    <row r="44" spans="1:8" ht="21.75" customHeight="1" x14ac:dyDescent="0.25">
      <c r="A44" s="23">
        <v>35</v>
      </c>
      <c r="B44" s="28"/>
      <c r="C44" s="28"/>
      <c r="D44" s="28"/>
      <c r="E44" s="28"/>
      <c r="F44" s="29"/>
      <c r="G44" s="29"/>
      <c r="H44" s="28"/>
    </row>
    <row r="45" spans="1:8" ht="21.75" customHeight="1" x14ac:dyDescent="0.25">
      <c r="A45" s="17">
        <v>36</v>
      </c>
      <c r="B45" s="22"/>
      <c r="C45" s="22"/>
      <c r="D45" s="22"/>
      <c r="E45" s="22"/>
      <c r="F45" s="30"/>
      <c r="G45" s="30"/>
      <c r="H45" s="22"/>
    </row>
    <row r="46" spans="1:8" ht="21.75" customHeight="1" x14ac:dyDescent="0.25">
      <c r="A46" s="23">
        <v>37</v>
      </c>
      <c r="B46" s="28"/>
      <c r="C46" s="28"/>
      <c r="D46" s="28"/>
      <c r="E46" s="28"/>
      <c r="F46" s="29"/>
      <c r="G46" s="29"/>
      <c r="H46" s="28"/>
    </row>
    <row r="47" spans="1:8" ht="21.75" customHeight="1" x14ac:dyDescent="0.25">
      <c r="A47" s="17">
        <v>38</v>
      </c>
      <c r="B47" s="22"/>
      <c r="C47" s="22"/>
      <c r="D47" s="22"/>
      <c r="E47" s="22"/>
      <c r="F47" s="30"/>
      <c r="G47" s="30"/>
      <c r="H47" s="22"/>
    </row>
    <row r="48" spans="1:8" ht="21.75" customHeight="1" x14ac:dyDescent="0.25">
      <c r="A48" s="23">
        <v>39</v>
      </c>
      <c r="B48" s="28"/>
      <c r="C48" s="28"/>
      <c r="D48" s="28"/>
      <c r="E48" s="28"/>
      <c r="F48" s="29"/>
      <c r="G48" s="29"/>
      <c r="H48" s="28"/>
    </row>
    <row r="49" spans="1:8" ht="21.75" customHeight="1" x14ac:dyDescent="0.25">
      <c r="A49" s="17">
        <v>40</v>
      </c>
      <c r="B49" s="22"/>
      <c r="C49" s="22"/>
      <c r="D49" s="22"/>
      <c r="E49" s="22"/>
      <c r="F49" s="30"/>
      <c r="G49" s="30"/>
      <c r="H49" s="22"/>
    </row>
    <row r="50" spans="1:8" ht="21.75" customHeight="1" x14ac:dyDescent="0.25">
      <c r="A50" s="23">
        <v>41</v>
      </c>
      <c r="B50" s="28"/>
      <c r="C50" s="28"/>
      <c r="D50" s="28"/>
      <c r="E50" s="28"/>
      <c r="F50" s="29"/>
      <c r="G50" s="29"/>
      <c r="H50" s="28"/>
    </row>
    <row r="51" spans="1:8" ht="21.75" customHeight="1" x14ac:dyDescent="0.25">
      <c r="A51" s="17">
        <v>42</v>
      </c>
      <c r="B51" s="22"/>
      <c r="C51" s="22"/>
      <c r="D51" s="22"/>
      <c r="E51" s="22"/>
      <c r="F51" s="30"/>
      <c r="G51" s="30"/>
      <c r="H51" s="22"/>
    </row>
    <row r="52" spans="1:8" ht="21.75" customHeight="1" x14ac:dyDescent="0.25">
      <c r="A52" s="23">
        <v>43</v>
      </c>
      <c r="B52" s="28"/>
      <c r="C52" s="28"/>
      <c r="D52" s="28"/>
      <c r="E52" s="28"/>
      <c r="F52" s="29"/>
      <c r="G52" s="29"/>
      <c r="H52" s="28"/>
    </row>
    <row r="53" spans="1:8" ht="21.75" customHeight="1" x14ac:dyDescent="0.25">
      <c r="A53" s="17">
        <v>44</v>
      </c>
      <c r="B53" s="22"/>
      <c r="C53" s="22"/>
      <c r="D53" s="22"/>
      <c r="E53" s="22"/>
      <c r="F53" s="30"/>
      <c r="G53" s="30"/>
      <c r="H53" s="22"/>
    </row>
    <row r="54" spans="1:8" ht="21.75" customHeight="1" x14ac:dyDescent="0.25">
      <c r="A54" s="23">
        <v>45</v>
      </c>
      <c r="B54" s="28"/>
      <c r="C54" s="28"/>
      <c r="D54" s="28"/>
      <c r="E54" s="28"/>
      <c r="F54" s="29"/>
      <c r="G54" s="29"/>
      <c r="H54" s="28"/>
    </row>
    <row r="55" spans="1:8" ht="21.75" customHeight="1" x14ac:dyDescent="0.25">
      <c r="A55" s="17">
        <v>46</v>
      </c>
      <c r="B55" s="22"/>
      <c r="C55" s="22"/>
      <c r="D55" s="22"/>
      <c r="E55" s="22"/>
      <c r="F55" s="30"/>
      <c r="G55" s="30"/>
      <c r="H55" s="22"/>
    </row>
    <row r="56" spans="1:8" ht="21.75" customHeight="1" x14ac:dyDescent="0.25">
      <c r="A56" s="23">
        <v>47</v>
      </c>
      <c r="B56" s="28"/>
      <c r="C56" s="28"/>
      <c r="D56" s="28"/>
      <c r="E56" s="28"/>
      <c r="F56" s="29"/>
      <c r="G56" s="29"/>
      <c r="H56" s="28"/>
    </row>
    <row r="57" spans="1:8" ht="21.75" customHeight="1" x14ac:dyDescent="0.25">
      <c r="A57" s="17">
        <v>48</v>
      </c>
      <c r="B57" s="22"/>
      <c r="C57" s="22"/>
      <c r="D57" s="22"/>
      <c r="E57" s="22"/>
      <c r="F57" s="30"/>
      <c r="G57" s="30"/>
      <c r="H57" s="22"/>
    </row>
    <row r="58" spans="1:8" ht="21.75" customHeight="1" x14ac:dyDescent="0.25">
      <c r="A58" s="23">
        <v>49</v>
      </c>
      <c r="B58" s="28"/>
      <c r="C58" s="28"/>
      <c r="D58" s="28"/>
      <c r="E58" s="28"/>
      <c r="F58" s="29"/>
      <c r="G58" s="29"/>
      <c r="H58" s="28"/>
    </row>
    <row r="59" spans="1:8" ht="21.75" customHeight="1" x14ac:dyDescent="0.25">
      <c r="A59" s="17">
        <v>50</v>
      </c>
      <c r="B59" s="22"/>
      <c r="C59" s="22"/>
      <c r="D59" s="22"/>
      <c r="E59" s="22"/>
      <c r="F59" s="30"/>
      <c r="G59" s="30"/>
      <c r="H59" s="22"/>
    </row>
    <row r="60" spans="1:8" ht="21.75" customHeight="1" x14ac:dyDescent="0.25">
      <c r="A60" s="23">
        <v>51</v>
      </c>
      <c r="B60" s="28"/>
      <c r="C60" s="28"/>
      <c r="D60" s="28"/>
      <c r="E60" s="28"/>
      <c r="F60" s="29"/>
      <c r="G60" s="29"/>
      <c r="H60" s="28"/>
    </row>
    <row r="62" spans="1:8" ht="27.75" customHeight="1" x14ac:dyDescent="0.25">
      <c r="A62" s="106" t="s">
        <v>78</v>
      </c>
      <c r="B62" s="106"/>
      <c r="C62" s="106"/>
      <c r="D62" s="106"/>
      <c r="E62" s="106"/>
      <c r="F62" s="107">
        <f>SUM(F5:F61)</f>
        <v>665000</v>
      </c>
      <c r="G62" s="107">
        <f>SUM(G5:G61)</f>
        <v>165000</v>
      </c>
      <c r="H62" s="102"/>
    </row>
    <row r="63" spans="1:8" x14ac:dyDescent="0.25">
      <c r="E63" s="31" t="s">
        <v>79</v>
      </c>
      <c r="F63" s="32">
        <f>F62-G62</f>
        <v>500000</v>
      </c>
    </row>
  </sheetData>
  <mergeCells count="3">
    <mergeCell ref="A1:H1"/>
    <mergeCell ref="A2:H2"/>
    <mergeCell ref="A62:E62"/>
  </mergeCells>
  <pageMargins left="0.75" right="0.75" top="1" bottom="1" header="0.511811023622047" footer="0.511811023622047"/>
  <pageSetup paperSize="9" orientation="portrait" horizontalDpi="300" verticalDpi="30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70AD47"/>
  </sheetPr>
  <dimension ref="B1:P10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G5" sqref="G5"/>
    </sheetView>
  </sheetViews>
  <sheetFormatPr baseColWidth="10" defaultColWidth="8.7109375" defaultRowHeight="15" x14ac:dyDescent="0.25"/>
  <cols>
    <col min="1" max="1" width="4" customWidth="1"/>
    <col min="2" max="2" width="30" customWidth="1"/>
    <col min="3" max="14" width="11" customWidth="1"/>
    <col min="15" max="15" width="15.5703125" customWidth="1"/>
    <col min="16" max="16" width="14" customWidth="1"/>
  </cols>
  <sheetData>
    <row r="1" spans="2:16" ht="34.5" customHeight="1" x14ac:dyDescent="0.25">
      <c r="B1" s="95" t="s">
        <v>80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</row>
    <row r="3" spans="2:16" ht="30" customHeight="1" x14ac:dyDescent="0.25">
      <c r="B3" s="97" t="s">
        <v>81</v>
      </c>
      <c r="C3" s="97" t="s">
        <v>12</v>
      </c>
      <c r="D3" s="97" t="s">
        <v>13</v>
      </c>
      <c r="E3" s="97" t="s">
        <v>14</v>
      </c>
      <c r="F3" s="97" t="s">
        <v>15</v>
      </c>
      <c r="G3" s="97" t="s">
        <v>16</v>
      </c>
      <c r="H3" s="97" t="s">
        <v>17</v>
      </c>
      <c r="I3" s="97" t="s">
        <v>18</v>
      </c>
      <c r="J3" s="97" t="s">
        <v>19</v>
      </c>
      <c r="K3" s="97" t="s">
        <v>20</v>
      </c>
      <c r="L3" s="97" t="s">
        <v>21</v>
      </c>
      <c r="M3" s="97" t="s">
        <v>22</v>
      </c>
      <c r="N3" s="97" t="s">
        <v>23</v>
      </c>
      <c r="O3" s="98" t="s">
        <v>24</v>
      </c>
      <c r="P3" s="98" t="s">
        <v>82</v>
      </c>
    </row>
    <row r="4" spans="2:16" ht="21.75" customHeight="1" x14ac:dyDescent="0.25">
      <c r="B4" s="33" t="s">
        <v>83</v>
      </c>
      <c r="C4" s="34">
        <v>85000</v>
      </c>
      <c r="D4" s="34">
        <v>92000</v>
      </c>
      <c r="E4" s="34">
        <v>78000</v>
      </c>
      <c r="F4" s="34">
        <v>105000</v>
      </c>
      <c r="G4" s="34">
        <v>98000</v>
      </c>
      <c r="H4" s="34">
        <v>112000</v>
      </c>
      <c r="I4" s="34">
        <v>88000</v>
      </c>
      <c r="J4" s="34">
        <v>95000</v>
      </c>
      <c r="K4" s="34">
        <v>102000</v>
      </c>
      <c r="L4" s="34">
        <v>118000</v>
      </c>
      <c r="M4" s="34">
        <v>125000</v>
      </c>
      <c r="N4" s="34">
        <v>145000</v>
      </c>
      <c r="O4" s="35">
        <f t="shared" ref="O4:O9" si="0">SUM(C4:N4)</f>
        <v>1243000</v>
      </c>
      <c r="P4" s="36">
        <f>IF(O10&gt;0,O4/O10,0)</f>
        <v>0.51791666666666669</v>
      </c>
    </row>
    <row r="5" spans="2:16" ht="21.75" customHeight="1" x14ac:dyDescent="0.25">
      <c r="B5" s="37" t="s">
        <v>84</v>
      </c>
      <c r="C5" s="38">
        <v>45000</v>
      </c>
      <c r="D5" s="38">
        <v>48000</v>
      </c>
      <c r="E5" s="38">
        <v>52000</v>
      </c>
      <c r="F5" s="38">
        <v>47000</v>
      </c>
      <c r="G5" s="38">
        <v>55000</v>
      </c>
      <c r="H5" s="38">
        <v>60000</v>
      </c>
      <c r="I5" s="38">
        <v>58000</v>
      </c>
      <c r="J5" s="38">
        <v>62000</v>
      </c>
      <c r="K5" s="38">
        <v>65000</v>
      </c>
      <c r="L5" s="38">
        <v>70000</v>
      </c>
      <c r="M5" s="38">
        <v>72000</v>
      </c>
      <c r="N5" s="38">
        <v>80000</v>
      </c>
      <c r="O5" s="35">
        <f t="shared" si="0"/>
        <v>714000</v>
      </c>
      <c r="P5" s="36">
        <f>IF(O10&gt;0,O5/O10,0)</f>
        <v>0.29749999999999999</v>
      </c>
    </row>
    <row r="6" spans="2:16" ht="21.75" customHeight="1" x14ac:dyDescent="0.25">
      <c r="B6" s="33" t="s">
        <v>85</v>
      </c>
      <c r="C6" s="34">
        <v>20000</v>
      </c>
      <c r="D6" s="34">
        <v>25000</v>
      </c>
      <c r="E6" s="34">
        <v>18000</v>
      </c>
      <c r="F6" s="34">
        <v>30000</v>
      </c>
      <c r="G6" s="34">
        <v>22000</v>
      </c>
      <c r="H6" s="34">
        <v>28000</v>
      </c>
      <c r="I6" s="34">
        <v>0</v>
      </c>
      <c r="J6" s="34">
        <v>25000</v>
      </c>
      <c r="K6" s="34">
        <v>32000</v>
      </c>
      <c r="L6" s="34">
        <v>28000</v>
      </c>
      <c r="M6" s="34">
        <v>35000</v>
      </c>
      <c r="N6" s="34">
        <v>40000</v>
      </c>
      <c r="O6" s="35">
        <f t="shared" si="0"/>
        <v>303000</v>
      </c>
      <c r="P6" s="36">
        <f>IF(O10&gt;0,O6/O10,0)</f>
        <v>0.12625</v>
      </c>
    </row>
    <row r="7" spans="2:16" ht="21.75" customHeight="1" x14ac:dyDescent="0.25">
      <c r="B7" s="37" t="s">
        <v>86</v>
      </c>
      <c r="C7" s="38">
        <v>5000</v>
      </c>
      <c r="D7" s="38">
        <v>6000</v>
      </c>
      <c r="E7" s="38">
        <v>4500</v>
      </c>
      <c r="F7" s="38">
        <v>7000</v>
      </c>
      <c r="G7" s="38">
        <v>5500</v>
      </c>
      <c r="H7" s="38">
        <v>8000</v>
      </c>
      <c r="I7" s="38">
        <v>6000</v>
      </c>
      <c r="J7" s="38">
        <v>7500</v>
      </c>
      <c r="K7" s="38">
        <v>8000</v>
      </c>
      <c r="L7" s="38">
        <v>9000</v>
      </c>
      <c r="M7" s="38">
        <v>10000</v>
      </c>
      <c r="N7" s="38">
        <v>12000</v>
      </c>
      <c r="O7" s="35">
        <f t="shared" si="0"/>
        <v>88500</v>
      </c>
      <c r="P7" s="36">
        <f>IF(O10&gt;0,O7/O10,0)</f>
        <v>3.6874999999999998E-2</v>
      </c>
    </row>
    <row r="8" spans="2:16" ht="21.75" customHeight="1" x14ac:dyDescent="0.25">
      <c r="B8" s="33" t="s">
        <v>87</v>
      </c>
      <c r="C8" s="34">
        <v>2000</v>
      </c>
      <c r="D8" s="34">
        <v>2000</v>
      </c>
      <c r="E8" s="34">
        <v>2000</v>
      </c>
      <c r="F8" s="34">
        <v>2000</v>
      </c>
      <c r="G8" s="34">
        <v>2500</v>
      </c>
      <c r="H8" s="34">
        <v>2500</v>
      </c>
      <c r="I8" s="34">
        <v>2500</v>
      </c>
      <c r="J8" s="34">
        <v>2500</v>
      </c>
      <c r="K8" s="34">
        <v>3000</v>
      </c>
      <c r="L8" s="34">
        <v>3000</v>
      </c>
      <c r="M8" s="34">
        <v>3000</v>
      </c>
      <c r="N8" s="34">
        <v>3500</v>
      </c>
      <c r="O8" s="35">
        <f t="shared" si="0"/>
        <v>30500</v>
      </c>
      <c r="P8" s="36">
        <f>IF(O10&gt;0,O8/O10,0)</f>
        <v>1.2708333333333334E-2</v>
      </c>
    </row>
    <row r="9" spans="2:16" ht="21.75" customHeight="1" x14ac:dyDescent="0.25">
      <c r="B9" s="37" t="s">
        <v>88</v>
      </c>
      <c r="C9" s="38">
        <v>0</v>
      </c>
      <c r="D9" s="38">
        <v>5000</v>
      </c>
      <c r="E9" s="38">
        <v>0</v>
      </c>
      <c r="F9" s="38">
        <v>0</v>
      </c>
      <c r="G9" s="38">
        <v>3000</v>
      </c>
      <c r="H9" s="38">
        <v>0</v>
      </c>
      <c r="I9" s="38">
        <v>0</v>
      </c>
      <c r="J9" s="38">
        <v>8000</v>
      </c>
      <c r="K9" s="38">
        <v>0</v>
      </c>
      <c r="L9" s="38">
        <v>0</v>
      </c>
      <c r="M9" s="38">
        <v>5000</v>
      </c>
      <c r="N9" s="38">
        <v>0</v>
      </c>
      <c r="O9" s="35">
        <f t="shared" si="0"/>
        <v>21000</v>
      </c>
      <c r="P9" s="36">
        <f>IF(O10&gt;0,O9/O10,0)</f>
        <v>8.7500000000000008E-3</v>
      </c>
    </row>
    <row r="10" spans="2:16" ht="27.75" customHeight="1" x14ac:dyDescent="0.25">
      <c r="B10" s="39" t="s">
        <v>89</v>
      </c>
      <c r="C10" s="40">
        <f t="shared" ref="C10:O10" si="1">SUM(C4:C9)</f>
        <v>157000</v>
      </c>
      <c r="D10" s="40">
        <f t="shared" si="1"/>
        <v>178000</v>
      </c>
      <c r="E10" s="40">
        <f t="shared" si="1"/>
        <v>154500</v>
      </c>
      <c r="F10" s="40">
        <f t="shared" si="1"/>
        <v>191000</v>
      </c>
      <c r="G10" s="40">
        <f t="shared" si="1"/>
        <v>186000</v>
      </c>
      <c r="H10" s="40">
        <f t="shared" si="1"/>
        <v>210500</v>
      </c>
      <c r="I10" s="40">
        <f t="shared" si="1"/>
        <v>154500</v>
      </c>
      <c r="J10" s="40">
        <f t="shared" si="1"/>
        <v>200000</v>
      </c>
      <c r="K10" s="40">
        <f t="shared" si="1"/>
        <v>210000</v>
      </c>
      <c r="L10" s="40">
        <f t="shared" si="1"/>
        <v>228000</v>
      </c>
      <c r="M10" s="40">
        <f t="shared" si="1"/>
        <v>250000</v>
      </c>
      <c r="N10" s="40">
        <f t="shared" si="1"/>
        <v>280500</v>
      </c>
      <c r="O10" s="40">
        <f t="shared" si="1"/>
        <v>2400000</v>
      </c>
      <c r="P10" s="41" t="s">
        <v>90</v>
      </c>
    </row>
  </sheetData>
  <mergeCells count="1">
    <mergeCell ref="B1:P1"/>
  </mergeCells>
  <pageMargins left="0.75" right="0.75" top="1" bottom="1" header="0.511811023622047" footer="0.511811023622047"/>
  <pageSetup paperSize="9" orientation="portrait" horizontalDpi="300" verticalDpi="30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ED7D31"/>
  </sheetPr>
  <dimension ref="B1:Q16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S8" sqref="S8"/>
    </sheetView>
  </sheetViews>
  <sheetFormatPr baseColWidth="10" defaultColWidth="8.7109375" defaultRowHeight="15" x14ac:dyDescent="0.25"/>
  <cols>
    <col min="1" max="1" width="4" customWidth="1"/>
    <col min="2" max="2" width="30" customWidth="1"/>
    <col min="3" max="15" width="11" customWidth="1"/>
    <col min="16" max="16" width="14" customWidth="1"/>
    <col min="17" max="17" width="12" customWidth="1"/>
  </cols>
  <sheetData>
    <row r="1" spans="2:17" ht="34.5" customHeight="1" x14ac:dyDescent="0.25">
      <c r="B1" s="95" t="s">
        <v>91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  <c r="P1" s="95"/>
      <c r="Q1" s="95"/>
    </row>
    <row r="3" spans="2:17" ht="30" customHeight="1" x14ac:dyDescent="0.25">
      <c r="B3" s="97" t="s">
        <v>92</v>
      </c>
      <c r="C3" s="97" t="s">
        <v>12</v>
      </c>
      <c r="D3" s="97" t="s">
        <v>13</v>
      </c>
      <c r="E3" s="97" t="s">
        <v>14</v>
      </c>
      <c r="F3" s="97" t="s">
        <v>15</v>
      </c>
      <c r="G3" s="97" t="s">
        <v>16</v>
      </c>
      <c r="H3" s="97" t="s">
        <v>17</v>
      </c>
      <c r="I3" s="97" t="s">
        <v>18</v>
      </c>
      <c r="J3" s="97" t="s">
        <v>19</v>
      </c>
      <c r="K3" s="97" t="s">
        <v>20</v>
      </c>
      <c r="L3" s="97" t="s">
        <v>21</v>
      </c>
      <c r="M3" s="97" t="s">
        <v>22</v>
      </c>
      <c r="N3" s="97" t="s">
        <v>23</v>
      </c>
      <c r="O3" s="98" t="s">
        <v>24</v>
      </c>
      <c r="P3" s="98" t="s">
        <v>82</v>
      </c>
    </row>
    <row r="4" spans="2:17" ht="21.75" customHeight="1" x14ac:dyDescent="0.25">
      <c r="B4" s="42" t="s">
        <v>93</v>
      </c>
      <c r="C4" s="43">
        <v>55000</v>
      </c>
      <c r="D4" s="43">
        <v>55000</v>
      </c>
      <c r="E4" s="43">
        <v>55000</v>
      </c>
      <c r="F4" s="43">
        <v>55000</v>
      </c>
      <c r="G4" s="43">
        <v>55000</v>
      </c>
      <c r="H4" s="43">
        <v>55000</v>
      </c>
      <c r="I4" s="43">
        <v>55000</v>
      </c>
      <c r="J4" s="43">
        <v>55000</v>
      </c>
      <c r="K4" s="43">
        <v>55000</v>
      </c>
      <c r="L4" s="43">
        <v>55000</v>
      </c>
      <c r="M4" s="43">
        <v>55000</v>
      </c>
      <c r="N4" s="43">
        <v>55000</v>
      </c>
      <c r="O4" s="44">
        <f t="shared" ref="O4:O15" si="0">SUM(C4:N4)</f>
        <v>660000</v>
      </c>
      <c r="P4" s="36">
        <f>IF(O16&gt;0,O4/O16,0)</f>
        <v>0.352056329012642</v>
      </c>
    </row>
    <row r="5" spans="2:17" ht="21.75" customHeight="1" x14ac:dyDescent="0.25">
      <c r="B5" s="37" t="s">
        <v>94</v>
      </c>
      <c r="C5" s="38">
        <v>15000</v>
      </c>
      <c r="D5" s="38">
        <v>15000</v>
      </c>
      <c r="E5" s="38">
        <v>15000</v>
      </c>
      <c r="F5" s="38">
        <v>15000</v>
      </c>
      <c r="G5" s="38">
        <v>15000</v>
      </c>
      <c r="H5" s="38">
        <v>15000</v>
      </c>
      <c r="I5" s="38">
        <v>15000</v>
      </c>
      <c r="J5" s="38">
        <v>15000</v>
      </c>
      <c r="K5" s="38">
        <v>15000</v>
      </c>
      <c r="L5" s="38">
        <v>15000</v>
      </c>
      <c r="M5" s="38">
        <v>15000</v>
      </c>
      <c r="N5" s="38">
        <v>15000</v>
      </c>
      <c r="O5" s="44">
        <f t="shared" si="0"/>
        <v>180000</v>
      </c>
      <c r="P5" s="36">
        <f>IF(O16&gt;0,O5/O16,0)</f>
        <v>9.6015362457993275E-2</v>
      </c>
    </row>
    <row r="6" spans="2:17" ht="21.75" customHeight="1" x14ac:dyDescent="0.25">
      <c r="B6" s="42" t="s">
        <v>95</v>
      </c>
      <c r="C6" s="43">
        <v>8000</v>
      </c>
      <c r="D6" s="43">
        <v>7500</v>
      </c>
      <c r="E6" s="43">
        <v>8200</v>
      </c>
      <c r="F6" s="43">
        <v>7800</v>
      </c>
      <c r="G6" s="43">
        <v>8500</v>
      </c>
      <c r="H6" s="43">
        <v>9000</v>
      </c>
      <c r="I6" s="43">
        <v>9500</v>
      </c>
      <c r="J6" s="43">
        <v>9200</v>
      </c>
      <c r="K6" s="43">
        <v>8800</v>
      </c>
      <c r="L6" s="43">
        <v>8500</v>
      </c>
      <c r="M6" s="43">
        <v>8000</v>
      </c>
      <c r="N6" s="43">
        <v>8200</v>
      </c>
      <c r="O6" s="44">
        <f t="shared" si="0"/>
        <v>101200</v>
      </c>
      <c r="P6" s="36">
        <f>IF(O16&gt;0,O6/O16,0)</f>
        <v>5.3981970448605109E-2</v>
      </c>
    </row>
    <row r="7" spans="2:17" ht="21.75" customHeight="1" x14ac:dyDescent="0.25">
      <c r="B7" s="37" t="s">
        <v>96</v>
      </c>
      <c r="C7" s="38">
        <v>40000</v>
      </c>
      <c r="D7" s="38">
        <v>45000</v>
      </c>
      <c r="E7" s="38">
        <v>38000</v>
      </c>
      <c r="F7" s="38">
        <v>52000</v>
      </c>
      <c r="G7" s="38">
        <v>48000</v>
      </c>
      <c r="H7" s="38">
        <v>55000</v>
      </c>
      <c r="I7" s="38">
        <v>42000</v>
      </c>
      <c r="J7" s="38">
        <v>47000</v>
      </c>
      <c r="K7" s="38">
        <v>50000</v>
      </c>
      <c r="L7" s="38">
        <v>58000</v>
      </c>
      <c r="M7" s="38">
        <v>62000</v>
      </c>
      <c r="N7" s="38">
        <v>70000</v>
      </c>
      <c r="O7" s="44">
        <f t="shared" si="0"/>
        <v>607000</v>
      </c>
      <c r="P7" s="36">
        <f>IF(O16&gt;0,O7/O16,0)</f>
        <v>0.32378513895556621</v>
      </c>
    </row>
    <row r="8" spans="2:17" ht="21.75" customHeight="1" x14ac:dyDescent="0.25">
      <c r="B8" s="42" t="s">
        <v>97</v>
      </c>
      <c r="C8" s="43">
        <v>5000</v>
      </c>
      <c r="D8" s="43">
        <v>5000</v>
      </c>
      <c r="E8" s="43">
        <v>8000</v>
      </c>
      <c r="F8" s="43">
        <v>5000</v>
      </c>
      <c r="G8" s="43">
        <v>8000</v>
      </c>
      <c r="H8" s="43">
        <v>8000</v>
      </c>
      <c r="I8" s="43">
        <v>5000</v>
      </c>
      <c r="J8" s="43">
        <v>5000</v>
      </c>
      <c r="K8" s="43">
        <v>8000</v>
      </c>
      <c r="L8" s="43">
        <v>8000</v>
      </c>
      <c r="M8" s="43">
        <v>10000</v>
      </c>
      <c r="N8" s="43">
        <v>12000</v>
      </c>
      <c r="O8" s="44">
        <f t="shared" si="0"/>
        <v>87000</v>
      </c>
      <c r="P8" s="36">
        <f>IF(O16&gt;0,O8/O16,0)</f>
        <v>4.6407425188030087E-2</v>
      </c>
    </row>
    <row r="9" spans="2:17" ht="21.75" customHeight="1" x14ac:dyDescent="0.25">
      <c r="B9" s="37" t="s">
        <v>98</v>
      </c>
      <c r="C9" s="38">
        <v>3000</v>
      </c>
      <c r="D9" s="38">
        <v>3000</v>
      </c>
      <c r="E9" s="38">
        <v>3000</v>
      </c>
      <c r="F9" s="38">
        <v>3000</v>
      </c>
      <c r="G9" s="38">
        <v>3500</v>
      </c>
      <c r="H9" s="38">
        <v>3500</v>
      </c>
      <c r="I9" s="38">
        <v>3500</v>
      </c>
      <c r="J9" s="38">
        <v>3500</v>
      </c>
      <c r="K9" s="38">
        <v>4000</v>
      </c>
      <c r="L9" s="38">
        <v>4000</v>
      </c>
      <c r="M9" s="38">
        <v>4000</v>
      </c>
      <c r="N9" s="38">
        <v>4500</v>
      </c>
      <c r="O9" s="44">
        <f t="shared" si="0"/>
        <v>42500</v>
      </c>
      <c r="P9" s="36">
        <f>IF(O16&gt;0,O9/O16,0)</f>
        <v>2.2670293913692859E-2</v>
      </c>
    </row>
    <row r="10" spans="2:17" ht="21.75" customHeight="1" x14ac:dyDescent="0.25">
      <c r="B10" s="42" t="s">
        <v>99</v>
      </c>
      <c r="C10" s="43">
        <v>2000</v>
      </c>
      <c r="D10" s="43">
        <v>0</v>
      </c>
      <c r="E10" s="43">
        <v>5000</v>
      </c>
      <c r="F10" s="43">
        <v>0</v>
      </c>
      <c r="G10" s="43">
        <v>2000</v>
      </c>
      <c r="H10" s="43">
        <v>3000</v>
      </c>
      <c r="I10" s="43">
        <v>0</v>
      </c>
      <c r="J10" s="43">
        <v>2500</v>
      </c>
      <c r="K10" s="43">
        <v>0</v>
      </c>
      <c r="L10" s="43">
        <v>4000</v>
      </c>
      <c r="M10" s="43">
        <v>0</v>
      </c>
      <c r="N10" s="43">
        <v>3000</v>
      </c>
      <c r="O10" s="44">
        <f t="shared" si="0"/>
        <v>21500</v>
      </c>
      <c r="P10" s="36">
        <f>IF(O16&gt;0,O10/O16,0)</f>
        <v>1.1468501626926975E-2</v>
      </c>
    </row>
    <row r="11" spans="2:17" ht="21.75" customHeight="1" x14ac:dyDescent="0.25">
      <c r="B11" s="37" t="s">
        <v>100</v>
      </c>
      <c r="C11" s="38">
        <v>0</v>
      </c>
      <c r="D11" s="38">
        <v>0</v>
      </c>
      <c r="E11" s="38">
        <v>15000</v>
      </c>
      <c r="F11" s="38">
        <v>0</v>
      </c>
      <c r="G11" s="38">
        <v>0</v>
      </c>
      <c r="H11" s="38">
        <v>15000</v>
      </c>
      <c r="I11" s="38">
        <v>0</v>
      </c>
      <c r="J11" s="38">
        <v>0</v>
      </c>
      <c r="K11" s="38">
        <v>15000</v>
      </c>
      <c r="L11" s="38">
        <v>0</v>
      </c>
      <c r="M11" s="38">
        <v>0</v>
      </c>
      <c r="N11" s="38">
        <v>18000</v>
      </c>
      <c r="O11" s="44">
        <f t="shared" si="0"/>
        <v>63000</v>
      </c>
      <c r="P11" s="36">
        <f>IF(O16&gt;0,O11/O16,0)</f>
        <v>3.3605376860297645E-2</v>
      </c>
    </row>
    <row r="12" spans="2:17" ht="21.75" customHeight="1" x14ac:dyDescent="0.25">
      <c r="B12" s="42" t="s">
        <v>101</v>
      </c>
      <c r="C12" s="43">
        <v>2500</v>
      </c>
      <c r="D12" s="43">
        <v>2500</v>
      </c>
      <c r="E12" s="43">
        <v>2500</v>
      </c>
      <c r="F12" s="43">
        <v>2500</v>
      </c>
      <c r="G12" s="43">
        <v>2500</v>
      </c>
      <c r="H12" s="43">
        <v>2500</v>
      </c>
      <c r="I12" s="43">
        <v>2500</v>
      </c>
      <c r="J12" s="43">
        <v>2500</v>
      </c>
      <c r="K12" s="43">
        <v>2500</v>
      </c>
      <c r="L12" s="43">
        <v>2500</v>
      </c>
      <c r="M12" s="43">
        <v>2500</v>
      </c>
      <c r="N12" s="43">
        <v>2500</v>
      </c>
      <c r="O12" s="44">
        <f t="shared" si="0"/>
        <v>30000</v>
      </c>
      <c r="P12" s="36">
        <f>IF(O16&gt;0,O12/O16,0)</f>
        <v>1.6002560409665547E-2</v>
      </c>
    </row>
    <row r="13" spans="2:17" ht="21.75" customHeight="1" x14ac:dyDescent="0.25">
      <c r="B13" s="37" t="s">
        <v>102</v>
      </c>
      <c r="C13" s="38">
        <v>4000</v>
      </c>
      <c r="D13" s="38">
        <v>0</v>
      </c>
      <c r="E13" s="38">
        <v>0</v>
      </c>
      <c r="F13" s="38">
        <v>4000</v>
      </c>
      <c r="G13" s="38">
        <v>0</v>
      </c>
      <c r="H13" s="38">
        <v>0</v>
      </c>
      <c r="I13" s="38">
        <v>4000</v>
      </c>
      <c r="J13" s="38">
        <v>0</v>
      </c>
      <c r="K13" s="38">
        <v>0</v>
      </c>
      <c r="L13" s="38">
        <v>4000</v>
      </c>
      <c r="M13" s="38">
        <v>0</v>
      </c>
      <c r="N13" s="38">
        <v>0</v>
      </c>
      <c r="O13" s="44">
        <f t="shared" si="0"/>
        <v>16000</v>
      </c>
      <c r="P13" s="36">
        <f>IF(O16&gt;0,O13/O16,0)</f>
        <v>8.5346988851549583E-3</v>
      </c>
    </row>
    <row r="14" spans="2:17" ht="21.75" customHeight="1" x14ac:dyDescent="0.25">
      <c r="B14" s="42" t="s">
        <v>103</v>
      </c>
      <c r="C14" s="43">
        <v>3500</v>
      </c>
      <c r="D14" s="43">
        <v>3500</v>
      </c>
      <c r="E14" s="43">
        <v>3500</v>
      </c>
      <c r="F14" s="43">
        <v>3500</v>
      </c>
      <c r="G14" s="43">
        <v>4000</v>
      </c>
      <c r="H14" s="43">
        <v>4000</v>
      </c>
      <c r="I14" s="43">
        <v>4000</v>
      </c>
      <c r="J14" s="43">
        <v>4000</v>
      </c>
      <c r="K14" s="43">
        <v>4500</v>
      </c>
      <c r="L14" s="43">
        <v>4500</v>
      </c>
      <c r="M14" s="43">
        <v>4500</v>
      </c>
      <c r="N14" s="43">
        <v>5000</v>
      </c>
      <c r="O14" s="44">
        <f t="shared" si="0"/>
        <v>48500</v>
      </c>
      <c r="P14" s="36">
        <f>IF(O16&gt;0,O14/O16,0)</f>
        <v>2.5870805995625967E-2</v>
      </c>
    </row>
    <row r="15" spans="2:17" ht="21.75" customHeight="1" x14ac:dyDescent="0.25">
      <c r="B15" s="37" t="s">
        <v>104</v>
      </c>
      <c r="C15" s="38">
        <v>1000</v>
      </c>
      <c r="D15" s="38">
        <v>2000</v>
      </c>
      <c r="E15" s="38">
        <v>1500</v>
      </c>
      <c r="F15" s="38">
        <v>0</v>
      </c>
      <c r="G15" s="38">
        <v>3000</v>
      </c>
      <c r="H15" s="38">
        <v>1000</v>
      </c>
      <c r="I15" s="38">
        <v>2000</v>
      </c>
      <c r="J15" s="38">
        <v>1500</v>
      </c>
      <c r="K15" s="38">
        <v>0</v>
      </c>
      <c r="L15" s="38">
        <v>2000</v>
      </c>
      <c r="M15" s="38">
        <v>1000</v>
      </c>
      <c r="N15" s="38">
        <v>3000</v>
      </c>
      <c r="O15" s="44">
        <f t="shared" si="0"/>
        <v>18000</v>
      </c>
      <c r="P15" s="36">
        <f>IF(O16&gt;0,O15/O16,0)</f>
        <v>9.6015362457993279E-3</v>
      </c>
    </row>
    <row r="16" spans="2:17" ht="27.75" customHeight="1" x14ac:dyDescent="0.25">
      <c r="B16" s="45" t="s">
        <v>105</v>
      </c>
      <c r="C16" s="46">
        <f t="shared" ref="C16:O16" si="1">SUM(C4:C15)</f>
        <v>139000</v>
      </c>
      <c r="D16" s="46">
        <f t="shared" si="1"/>
        <v>138500</v>
      </c>
      <c r="E16" s="46">
        <f t="shared" si="1"/>
        <v>154700</v>
      </c>
      <c r="F16" s="46">
        <f t="shared" si="1"/>
        <v>147800</v>
      </c>
      <c r="G16" s="46">
        <f t="shared" si="1"/>
        <v>149500</v>
      </c>
      <c r="H16" s="46">
        <f t="shared" si="1"/>
        <v>171000</v>
      </c>
      <c r="I16" s="46">
        <f t="shared" si="1"/>
        <v>142500</v>
      </c>
      <c r="J16" s="46">
        <f t="shared" si="1"/>
        <v>145200</v>
      </c>
      <c r="K16" s="46">
        <f t="shared" si="1"/>
        <v>162800</v>
      </c>
      <c r="L16" s="46">
        <f t="shared" si="1"/>
        <v>165500</v>
      </c>
      <c r="M16" s="46">
        <f t="shared" si="1"/>
        <v>162000</v>
      </c>
      <c r="N16" s="46">
        <f t="shared" si="1"/>
        <v>196200</v>
      </c>
      <c r="O16" s="46">
        <f t="shared" si="1"/>
        <v>1874700</v>
      </c>
      <c r="P16" s="47" t="s">
        <v>90</v>
      </c>
    </row>
  </sheetData>
  <mergeCells count="1">
    <mergeCell ref="B1:Q1"/>
  </mergeCells>
  <pageMargins left="0.75" right="0.75" top="1" bottom="1" header="0.511811023622047" footer="0.511811023622047"/>
  <pageSetup paperSize="9" orientation="portrait" horizontalDpi="300" verticalDpi="30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70AD47"/>
  </sheetPr>
  <dimension ref="B1:O18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U13" sqref="U13"/>
    </sheetView>
  </sheetViews>
  <sheetFormatPr baseColWidth="10" defaultColWidth="8.7109375" defaultRowHeight="15" x14ac:dyDescent="0.25"/>
  <cols>
    <col min="1" max="1" width="4" customWidth="1"/>
    <col min="2" max="2" width="35" customWidth="1"/>
    <col min="3" max="14" width="11" customWidth="1"/>
    <col min="15" max="15" width="19.5703125" customWidth="1"/>
  </cols>
  <sheetData>
    <row r="1" spans="2:15" ht="34.5" customHeight="1" x14ac:dyDescent="0.25">
      <c r="B1" s="95" t="s">
        <v>106</v>
      </c>
      <c r="C1" s="95"/>
      <c r="D1" s="95"/>
      <c r="E1" s="95"/>
      <c r="F1" s="95"/>
      <c r="G1" s="95"/>
      <c r="H1" s="95"/>
      <c r="I1" s="95"/>
      <c r="J1" s="95"/>
      <c r="K1" s="95"/>
      <c r="L1" s="95"/>
      <c r="M1" s="95"/>
      <c r="N1" s="95"/>
      <c r="O1" s="95"/>
    </row>
    <row r="3" spans="2:15" ht="30" customHeight="1" x14ac:dyDescent="0.25">
      <c r="B3" s="97" t="s">
        <v>107</v>
      </c>
      <c r="C3" s="97" t="s">
        <v>12</v>
      </c>
      <c r="D3" s="97" t="s">
        <v>13</v>
      </c>
      <c r="E3" s="97" t="s">
        <v>14</v>
      </c>
      <c r="F3" s="97" t="s">
        <v>15</v>
      </c>
      <c r="G3" s="97" t="s">
        <v>16</v>
      </c>
      <c r="H3" s="97" t="s">
        <v>17</v>
      </c>
      <c r="I3" s="97" t="s">
        <v>18</v>
      </c>
      <c r="J3" s="97" t="s">
        <v>19</v>
      </c>
      <c r="K3" s="97" t="s">
        <v>20</v>
      </c>
      <c r="L3" s="97" t="s">
        <v>21</v>
      </c>
      <c r="M3" s="97" t="s">
        <v>22</v>
      </c>
      <c r="N3" s="97" t="s">
        <v>23</v>
      </c>
      <c r="O3" s="101" t="s">
        <v>24</v>
      </c>
    </row>
    <row r="4" spans="2:15" ht="21.75" customHeight="1" x14ac:dyDescent="0.25">
      <c r="B4" s="99" t="s">
        <v>108</v>
      </c>
      <c r="C4" s="100"/>
      <c r="D4" s="100"/>
      <c r="E4" s="100"/>
      <c r="F4" s="100"/>
      <c r="G4" s="100"/>
      <c r="H4" s="100"/>
      <c r="I4" s="100"/>
      <c r="J4" s="100"/>
      <c r="K4" s="100"/>
      <c r="L4" s="100"/>
      <c r="M4" s="100"/>
      <c r="N4" s="100"/>
      <c r="O4" s="102"/>
    </row>
    <row r="5" spans="2:15" ht="21.75" customHeight="1" x14ac:dyDescent="0.25">
      <c r="B5" s="50" t="s">
        <v>109</v>
      </c>
      <c r="C5" s="51">
        <f>Ingresos!C10</f>
        <v>157000</v>
      </c>
      <c r="D5" s="51">
        <f>Ingresos!D10</f>
        <v>178000</v>
      </c>
      <c r="E5" s="51">
        <f>Ingresos!E10</f>
        <v>154500</v>
      </c>
      <c r="F5" s="51">
        <f>Ingresos!F10</f>
        <v>191000</v>
      </c>
      <c r="G5" s="51">
        <f>Ingresos!G10</f>
        <v>186000</v>
      </c>
      <c r="H5" s="51">
        <f>Ingresos!H10</f>
        <v>210500</v>
      </c>
      <c r="I5" s="51">
        <f>Ingresos!I10</f>
        <v>154500</v>
      </c>
      <c r="J5" s="51">
        <f>Ingresos!J10</f>
        <v>200000</v>
      </c>
      <c r="K5" s="51">
        <f>Ingresos!K10</f>
        <v>210000</v>
      </c>
      <c r="L5" s="51">
        <f>Ingresos!L10</f>
        <v>228000</v>
      </c>
      <c r="M5" s="51">
        <f>Ingresos!M10</f>
        <v>250000</v>
      </c>
      <c r="N5" s="51">
        <f>Ingresos!N10</f>
        <v>280500</v>
      </c>
      <c r="O5" s="103">
        <f>SUM(C5:N5)</f>
        <v>2400000</v>
      </c>
    </row>
    <row r="6" spans="2:15" x14ac:dyDescent="0.25">
      <c r="O6" s="102"/>
    </row>
    <row r="7" spans="2:15" ht="21.75" customHeight="1" x14ac:dyDescent="0.25">
      <c r="B7" s="48" t="s">
        <v>110</v>
      </c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102"/>
    </row>
    <row r="8" spans="2:15" ht="21.75" customHeight="1" x14ac:dyDescent="0.25">
      <c r="B8" s="53" t="s">
        <v>111</v>
      </c>
      <c r="C8" s="54">
        <f>Gastos!C16</f>
        <v>139000</v>
      </c>
      <c r="D8" s="54">
        <f>Gastos!D16</f>
        <v>138500</v>
      </c>
      <c r="E8" s="54">
        <f>Gastos!E16</f>
        <v>154700</v>
      </c>
      <c r="F8" s="54">
        <f>Gastos!F16</f>
        <v>147800</v>
      </c>
      <c r="G8" s="54">
        <f>Gastos!G16</f>
        <v>149500</v>
      </c>
      <c r="H8" s="54">
        <f>Gastos!H16</f>
        <v>171000</v>
      </c>
      <c r="I8" s="54">
        <f>Gastos!I16</f>
        <v>142500</v>
      </c>
      <c r="J8" s="54">
        <f>Gastos!J16</f>
        <v>145200</v>
      </c>
      <c r="K8" s="54">
        <f>Gastos!K16</f>
        <v>162800</v>
      </c>
      <c r="L8" s="54">
        <f>Gastos!L16</f>
        <v>165500</v>
      </c>
      <c r="M8" s="54">
        <f>Gastos!M16</f>
        <v>162000</v>
      </c>
      <c r="N8" s="54">
        <f>Gastos!N16</f>
        <v>196200</v>
      </c>
      <c r="O8" s="103">
        <f>SUM(C8:N8)</f>
        <v>1874700</v>
      </c>
    </row>
    <row r="9" spans="2:15" x14ac:dyDescent="0.25">
      <c r="O9" s="102"/>
    </row>
    <row r="10" spans="2:15" ht="24" customHeight="1" x14ac:dyDescent="0.25">
      <c r="B10" s="55" t="s">
        <v>112</v>
      </c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102"/>
    </row>
    <row r="11" spans="2:15" ht="21.75" customHeight="1" x14ac:dyDescent="0.25">
      <c r="B11" s="50" t="s">
        <v>113</v>
      </c>
      <c r="C11" s="52">
        <f t="shared" ref="C11:N11" si="0">C5-C8</f>
        <v>18000</v>
      </c>
      <c r="D11" s="52">
        <f t="shared" si="0"/>
        <v>39500</v>
      </c>
      <c r="E11" s="52">
        <f t="shared" si="0"/>
        <v>-200</v>
      </c>
      <c r="F11" s="52">
        <f t="shared" si="0"/>
        <v>43200</v>
      </c>
      <c r="G11" s="52">
        <f t="shared" si="0"/>
        <v>36500</v>
      </c>
      <c r="H11" s="52">
        <f t="shared" si="0"/>
        <v>39500</v>
      </c>
      <c r="I11" s="52">
        <f t="shared" si="0"/>
        <v>12000</v>
      </c>
      <c r="J11" s="52">
        <f t="shared" si="0"/>
        <v>54800</v>
      </c>
      <c r="K11" s="52">
        <f t="shared" si="0"/>
        <v>47200</v>
      </c>
      <c r="L11" s="52">
        <f t="shared" si="0"/>
        <v>62500</v>
      </c>
      <c r="M11" s="52">
        <f t="shared" si="0"/>
        <v>88000</v>
      </c>
      <c r="N11" s="52">
        <f t="shared" si="0"/>
        <v>84300</v>
      </c>
      <c r="O11" s="103">
        <f>SUM(C11:N11)</f>
        <v>525300</v>
      </c>
    </row>
    <row r="12" spans="2:15" x14ac:dyDescent="0.25">
      <c r="O12" s="102"/>
    </row>
    <row r="13" spans="2:15" ht="21.75" customHeight="1" x14ac:dyDescent="0.25">
      <c r="B13" s="48" t="s">
        <v>114</v>
      </c>
      <c r="C13" s="49"/>
      <c r="D13" s="49"/>
      <c r="E13" s="49"/>
      <c r="F13" s="49"/>
      <c r="G13" s="49"/>
      <c r="H13" s="49"/>
      <c r="I13" s="49"/>
      <c r="J13" s="49"/>
      <c r="K13" s="49"/>
      <c r="L13" s="49"/>
      <c r="M13" s="49"/>
      <c r="N13" s="49"/>
      <c r="O13" s="102"/>
    </row>
    <row r="14" spans="2:15" ht="21.75" customHeight="1" x14ac:dyDescent="0.25">
      <c r="B14" s="57" t="s">
        <v>115</v>
      </c>
      <c r="C14" s="58">
        <v>0.28000000000000003</v>
      </c>
      <c r="D14" s="58">
        <v>0.28000000000000003</v>
      </c>
      <c r="E14" s="58">
        <v>0.28000000000000003</v>
      </c>
      <c r="F14" s="58">
        <v>0.28000000000000003</v>
      </c>
      <c r="G14" s="58">
        <v>0.28000000000000003</v>
      </c>
      <c r="H14" s="58">
        <v>0.28000000000000003</v>
      </c>
      <c r="I14" s="58">
        <v>0.28000000000000003</v>
      </c>
      <c r="J14" s="58">
        <v>0.28000000000000003</v>
      </c>
      <c r="K14" s="58">
        <v>0.28000000000000003</v>
      </c>
      <c r="L14" s="58">
        <v>0.28000000000000003</v>
      </c>
      <c r="M14" s="58">
        <v>0.28000000000000003</v>
      </c>
      <c r="N14" s="58">
        <v>0.28000000000000003</v>
      </c>
      <c r="O14" s="104"/>
    </row>
    <row r="15" spans="2:15" ht="21.75" customHeight="1" x14ac:dyDescent="0.25">
      <c r="B15" s="53" t="s">
        <v>116</v>
      </c>
      <c r="C15" s="54">
        <f t="shared" ref="C15:N15" si="1">MAX(0,C11*C14)</f>
        <v>5040.0000000000009</v>
      </c>
      <c r="D15" s="54">
        <f t="shared" si="1"/>
        <v>11060.000000000002</v>
      </c>
      <c r="E15" s="54">
        <f t="shared" si="1"/>
        <v>0</v>
      </c>
      <c r="F15" s="54">
        <f t="shared" si="1"/>
        <v>12096.000000000002</v>
      </c>
      <c r="G15" s="54">
        <f t="shared" si="1"/>
        <v>10220.000000000002</v>
      </c>
      <c r="H15" s="54">
        <f t="shared" si="1"/>
        <v>11060.000000000002</v>
      </c>
      <c r="I15" s="54">
        <f t="shared" si="1"/>
        <v>3360.0000000000005</v>
      </c>
      <c r="J15" s="54">
        <f t="shared" si="1"/>
        <v>15344.000000000002</v>
      </c>
      <c r="K15" s="54">
        <f t="shared" si="1"/>
        <v>13216.000000000002</v>
      </c>
      <c r="L15" s="54">
        <f t="shared" si="1"/>
        <v>17500</v>
      </c>
      <c r="M15" s="54">
        <f t="shared" si="1"/>
        <v>24640.000000000004</v>
      </c>
      <c r="N15" s="54">
        <f t="shared" si="1"/>
        <v>23604.000000000004</v>
      </c>
      <c r="O15" s="103">
        <f>SUM(C15:N15)</f>
        <v>147140.00000000003</v>
      </c>
    </row>
    <row r="16" spans="2:15" x14ac:dyDescent="0.25">
      <c r="O16" s="102"/>
    </row>
    <row r="17" spans="2:15" ht="24" customHeight="1" x14ac:dyDescent="0.25">
      <c r="B17" s="55" t="s">
        <v>117</v>
      </c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102"/>
    </row>
    <row r="18" spans="2:15" ht="21.75" customHeight="1" x14ac:dyDescent="0.25">
      <c r="B18" s="59" t="s">
        <v>118</v>
      </c>
      <c r="C18" s="60">
        <f t="shared" ref="C18:N18" si="2">C11-C15</f>
        <v>12960</v>
      </c>
      <c r="D18" s="60">
        <f t="shared" si="2"/>
        <v>28440</v>
      </c>
      <c r="E18" s="60">
        <f t="shared" si="2"/>
        <v>-200</v>
      </c>
      <c r="F18" s="60">
        <f t="shared" si="2"/>
        <v>31104</v>
      </c>
      <c r="G18" s="60">
        <f t="shared" si="2"/>
        <v>26280</v>
      </c>
      <c r="H18" s="60">
        <f t="shared" si="2"/>
        <v>28440</v>
      </c>
      <c r="I18" s="60">
        <f t="shared" si="2"/>
        <v>8640</v>
      </c>
      <c r="J18" s="60">
        <f t="shared" si="2"/>
        <v>39456</v>
      </c>
      <c r="K18" s="60">
        <f t="shared" si="2"/>
        <v>33984</v>
      </c>
      <c r="L18" s="60">
        <f t="shared" si="2"/>
        <v>45000</v>
      </c>
      <c r="M18" s="60">
        <f t="shared" si="2"/>
        <v>63360</v>
      </c>
      <c r="N18" s="60">
        <f t="shared" si="2"/>
        <v>60696</v>
      </c>
      <c r="O18" s="103">
        <f>SUM(C18:N18)</f>
        <v>378160</v>
      </c>
    </row>
  </sheetData>
  <mergeCells count="1">
    <mergeCell ref="B1:O1"/>
  </mergeCells>
  <pageMargins left="0.75" right="0.75" top="1" bottom="1" header="0.511811023622047" footer="0.511811023622047"/>
  <pageSetup paperSize="9" orientation="portrait" horizontalDpi="300" verticalDpi="30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7030A0"/>
  </sheetPr>
  <dimension ref="B1:O19"/>
  <sheetViews>
    <sheetView zoomScaleNormal="100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S5" sqref="S5"/>
    </sheetView>
  </sheetViews>
  <sheetFormatPr baseColWidth="10" defaultColWidth="8.7109375" defaultRowHeight="15" x14ac:dyDescent="0.25"/>
  <cols>
    <col min="1" max="1" width="4" customWidth="1"/>
    <col min="2" max="2" width="35" customWidth="1"/>
    <col min="3" max="15" width="11" customWidth="1"/>
  </cols>
  <sheetData>
    <row r="1" spans="2:15" ht="34.5" customHeight="1" x14ac:dyDescent="0.25">
      <c r="B1" s="94" t="s">
        <v>119</v>
      </c>
      <c r="C1" s="94"/>
      <c r="D1" s="94"/>
      <c r="E1" s="94"/>
      <c r="F1" s="94"/>
      <c r="G1" s="94"/>
      <c r="H1" s="94"/>
      <c r="I1" s="94"/>
      <c r="J1" s="94"/>
      <c r="K1" s="94"/>
      <c r="L1" s="94"/>
      <c r="M1" s="94"/>
      <c r="N1" s="94"/>
      <c r="O1" s="94"/>
    </row>
    <row r="3" spans="2:15" ht="30" customHeight="1" x14ac:dyDescent="0.25">
      <c r="B3" s="11" t="s">
        <v>107</v>
      </c>
      <c r="C3" s="11" t="s">
        <v>12</v>
      </c>
      <c r="D3" s="11" t="s">
        <v>13</v>
      </c>
      <c r="E3" s="11" t="s">
        <v>14</v>
      </c>
      <c r="F3" s="11" t="s">
        <v>15</v>
      </c>
      <c r="G3" s="11" t="s">
        <v>16</v>
      </c>
      <c r="H3" s="11" t="s">
        <v>17</v>
      </c>
      <c r="I3" s="11" t="s">
        <v>18</v>
      </c>
      <c r="J3" s="11" t="s">
        <v>19</v>
      </c>
      <c r="K3" s="11" t="s">
        <v>20</v>
      </c>
      <c r="L3" s="11" t="s">
        <v>21</v>
      </c>
      <c r="M3" s="11" t="s">
        <v>22</v>
      </c>
      <c r="N3" s="11" t="s">
        <v>23</v>
      </c>
      <c r="O3" s="101" t="s">
        <v>24</v>
      </c>
    </row>
    <row r="4" spans="2:15" ht="21.75" customHeight="1" x14ac:dyDescent="0.25">
      <c r="B4" s="48" t="s">
        <v>120</v>
      </c>
      <c r="C4" s="61"/>
      <c r="D4" s="61"/>
      <c r="E4" s="61"/>
      <c r="F4" s="61"/>
      <c r="G4" s="61"/>
      <c r="H4" s="61"/>
      <c r="I4" s="61"/>
      <c r="J4" s="61"/>
      <c r="K4" s="61"/>
      <c r="L4" s="61"/>
      <c r="M4" s="61"/>
      <c r="N4" s="61"/>
      <c r="O4" s="104"/>
    </row>
    <row r="5" spans="2:15" ht="21.75" customHeight="1" x14ac:dyDescent="0.25">
      <c r="B5" s="50" t="s">
        <v>121</v>
      </c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103">
        <f>SUM(C5:N5)</f>
        <v>0</v>
      </c>
    </row>
    <row r="6" spans="2:15" ht="21.75" customHeight="1" x14ac:dyDescent="0.25">
      <c r="B6" s="50" t="s">
        <v>122</v>
      </c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103">
        <f>SUM(C6:N6)</f>
        <v>0</v>
      </c>
    </row>
    <row r="7" spans="2:15" ht="21.75" customHeight="1" x14ac:dyDescent="0.25">
      <c r="B7" s="55" t="s">
        <v>123</v>
      </c>
      <c r="C7" s="63">
        <f t="shared" ref="C7:N7" si="0">C5+C6</f>
        <v>0</v>
      </c>
      <c r="D7" s="63">
        <f t="shared" si="0"/>
        <v>0</v>
      </c>
      <c r="E7" s="63">
        <f t="shared" si="0"/>
        <v>0</v>
      </c>
      <c r="F7" s="63">
        <f t="shared" si="0"/>
        <v>0</v>
      </c>
      <c r="G7" s="63">
        <f t="shared" si="0"/>
        <v>0</v>
      </c>
      <c r="H7" s="63">
        <f t="shared" si="0"/>
        <v>0</v>
      </c>
      <c r="I7" s="63">
        <f t="shared" si="0"/>
        <v>0</v>
      </c>
      <c r="J7" s="63">
        <f t="shared" si="0"/>
        <v>0</v>
      </c>
      <c r="K7" s="63">
        <f t="shared" si="0"/>
        <v>0</v>
      </c>
      <c r="L7" s="63">
        <f t="shared" si="0"/>
        <v>0</v>
      </c>
      <c r="M7" s="63">
        <f t="shared" si="0"/>
        <v>0</v>
      </c>
      <c r="N7" s="63">
        <f t="shared" si="0"/>
        <v>0</v>
      </c>
      <c r="O7" s="103">
        <f>SUM(C7:N7)</f>
        <v>0</v>
      </c>
    </row>
    <row r="8" spans="2:15" x14ac:dyDescent="0.25">
      <c r="O8" s="102"/>
    </row>
    <row r="9" spans="2:15" ht="21.75" customHeight="1" x14ac:dyDescent="0.25">
      <c r="B9" s="48" t="s">
        <v>124</v>
      </c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104"/>
    </row>
    <row r="10" spans="2:15" ht="21.75" customHeight="1" x14ac:dyDescent="0.25">
      <c r="B10" s="53" t="s">
        <v>125</v>
      </c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3"/>
      <c r="O10" s="103">
        <f t="shared" ref="O10:O15" si="1">SUM(C10:N10)</f>
        <v>0</v>
      </c>
    </row>
    <row r="11" spans="2:15" ht="21.75" customHeight="1" x14ac:dyDescent="0.25">
      <c r="B11" s="53" t="s">
        <v>126</v>
      </c>
      <c r="C11" s="43"/>
      <c r="D11" s="43"/>
      <c r="E11" s="43"/>
      <c r="F11" s="43"/>
      <c r="G11" s="43"/>
      <c r="H11" s="43"/>
      <c r="I11" s="43"/>
      <c r="J11" s="43"/>
      <c r="K11" s="43"/>
      <c r="L11" s="43"/>
      <c r="M11" s="43"/>
      <c r="N11" s="43"/>
      <c r="O11" s="103">
        <f t="shared" si="1"/>
        <v>0</v>
      </c>
    </row>
    <row r="12" spans="2:15" ht="21.75" customHeight="1" x14ac:dyDescent="0.25">
      <c r="B12" s="53" t="s">
        <v>127</v>
      </c>
      <c r="C12" s="43"/>
      <c r="D12" s="43"/>
      <c r="E12" s="43"/>
      <c r="F12" s="43"/>
      <c r="G12" s="43"/>
      <c r="H12" s="43"/>
      <c r="I12" s="43"/>
      <c r="J12" s="43"/>
      <c r="K12" s="43"/>
      <c r="L12" s="43"/>
      <c r="M12" s="43"/>
      <c r="N12" s="43"/>
      <c r="O12" s="103">
        <f t="shared" si="1"/>
        <v>0</v>
      </c>
    </row>
    <row r="13" spans="2:15" ht="21.75" customHeight="1" x14ac:dyDescent="0.25">
      <c r="B13" s="53" t="s">
        <v>128</v>
      </c>
      <c r="C13" s="43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103">
        <f t="shared" si="1"/>
        <v>0</v>
      </c>
    </row>
    <row r="14" spans="2:15" ht="21.75" customHeight="1" x14ac:dyDescent="0.25">
      <c r="B14" s="53" t="s">
        <v>129</v>
      </c>
      <c r="C14" s="43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103">
        <f t="shared" si="1"/>
        <v>0</v>
      </c>
    </row>
    <row r="15" spans="2:15" ht="21.75" customHeight="1" x14ac:dyDescent="0.25">
      <c r="B15" s="64" t="s">
        <v>130</v>
      </c>
      <c r="C15" s="46">
        <f t="shared" ref="C15:N15" si="2">C10+C11+C12+C13+C14</f>
        <v>0</v>
      </c>
      <c r="D15" s="46">
        <f t="shared" si="2"/>
        <v>0</v>
      </c>
      <c r="E15" s="46">
        <f t="shared" si="2"/>
        <v>0</v>
      </c>
      <c r="F15" s="46">
        <f t="shared" si="2"/>
        <v>0</v>
      </c>
      <c r="G15" s="46">
        <f t="shared" si="2"/>
        <v>0</v>
      </c>
      <c r="H15" s="46">
        <f t="shared" si="2"/>
        <v>0</v>
      </c>
      <c r="I15" s="46">
        <f t="shared" si="2"/>
        <v>0</v>
      </c>
      <c r="J15" s="46">
        <f t="shared" si="2"/>
        <v>0</v>
      </c>
      <c r="K15" s="46">
        <f t="shared" si="2"/>
        <v>0</v>
      </c>
      <c r="L15" s="46">
        <f t="shared" si="2"/>
        <v>0</v>
      </c>
      <c r="M15" s="46">
        <f t="shared" si="2"/>
        <v>0</v>
      </c>
      <c r="N15" s="46">
        <f t="shared" si="2"/>
        <v>0</v>
      </c>
      <c r="O15" s="103">
        <f t="shared" si="1"/>
        <v>0</v>
      </c>
    </row>
    <row r="16" spans="2:15" x14ac:dyDescent="0.25">
      <c r="O16" s="102"/>
    </row>
    <row r="17" spans="2:15" ht="21.75" customHeight="1" x14ac:dyDescent="0.25">
      <c r="B17" s="55" t="s">
        <v>131</v>
      </c>
      <c r="C17" s="63">
        <f t="shared" ref="C17:N17" si="3">C7-C15</f>
        <v>0</v>
      </c>
      <c r="D17" s="63">
        <f t="shared" si="3"/>
        <v>0</v>
      </c>
      <c r="E17" s="63">
        <f t="shared" si="3"/>
        <v>0</v>
      </c>
      <c r="F17" s="63">
        <f t="shared" si="3"/>
        <v>0</v>
      </c>
      <c r="G17" s="63">
        <f t="shared" si="3"/>
        <v>0</v>
      </c>
      <c r="H17" s="63">
        <f t="shared" si="3"/>
        <v>0</v>
      </c>
      <c r="I17" s="63">
        <f t="shared" si="3"/>
        <v>0</v>
      </c>
      <c r="J17" s="63">
        <f t="shared" si="3"/>
        <v>0</v>
      </c>
      <c r="K17" s="63">
        <f t="shared" si="3"/>
        <v>0</v>
      </c>
      <c r="L17" s="63">
        <f t="shared" si="3"/>
        <v>0</v>
      </c>
      <c r="M17" s="63">
        <f t="shared" si="3"/>
        <v>0</v>
      </c>
      <c r="N17" s="63">
        <f t="shared" si="3"/>
        <v>0</v>
      </c>
      <c r="O17" s="103">
        <f>SUM(C17:N17)</f>
        <v>0</v>
      </c>
    </row>
    <row r="18" spans="2:15" ht="21.75" customHeight="1" x14ac:dyDescent="0.25">
      <c r="B18" s="65" t="s">
        <v>132</v>
      </c>
      <c r="C18" s="66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103">
        <f>SUM(C18:N18)</f>
        <v>0</v>
      </c>
    </row>
    <row r="19" spans="2:15" ht="21.75" customHeight="1" x14ac:dyDescent="0.25">
      <c r="B19" s="67" t="s">
        <v>133</v>
      </c>
      <c r="C19" s="60">
        <f t="shared" ref="C19:N19" si="4">C17+C18</f>
        <v>0</v>
      </c>
      <c r="D19" s="60">
        <f t="shared" si="4"/>
        <v>0</v>
      </c>
      <c r="E19" s="60">
        <f t="shared" si="4"/>
        <v>0</v>
      </c>
      <c r="F19" s="60">
        <f t="shared" si="4"/>
        <v>0</v>
      </c>
      <c r="G19" s="60">
        <f t="shared" si="4"/>
        <v>0</v>
      </c>
      <c r="H19" s="60">
        <f t="shared" si="4"/>
        <v>0</v>
      </c>
      <c r="I19" s="60">
        <f t="shared" si="4"/>
        <v>0</v>
      </c>
      <c r="J19" s="60">
        <f t="shared" si="4"/>
        <v>0</v>
      </c>
      <c r="K19" s="60">
        <f t="shared" si="4"/>
        <v>0</v>
      </c>
      <c r="L19" s="60">
        <f t="shared" si="4"/>
        <v>0</v>
      </c>
      <c r="M19" s="60">
        <f t="shared" si="4"/>
        <v>0</v>
      </c>
      <c r="N19" s="60">
        <f t="shared" si="4"/>
        <v>0</v>
      </c>
      <c r="O19" s="103">
        <f>SUM(C19:N19)</f>
        <v>0</v>
      </c>
    </row>
  </sheetData>
  <mergeCells count="1">
    <mergeCell ref="B1:O1"/>
  </mergeCells>
  <pageMargins left="0.75" right="0.75" top="1" bottom="1" header="0.511811023622047" footer="0.511811023622047"/>
  <pageSetup paperSize="9" orientation="portrait" horizontalDpi="300" verticalDpi="30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1F4E79"/>
  </sheetPr>
  <dimension ref="B1:F23"/>
  <sheetViews>
    <sheetView zoomScaleNormal="100" workbookViewId="0"/>
  </sheetViews>
  <sheetFormatPr baseColWidth="10" defaultColWidth="8.7109375" defaultRowHeight="15" x14ac:dyDescent="0.25"/>
  <cols>
    <col min="1" max="1" width="4" customWidth="1"/>
    <col min="2" max="2" width="35" customWidth="1"/>
    <col min="3" max="3" width="20" customWidth="1"/>
    <col min="4" max="4" width="5" customWidth="1"/>
    <col min="5" max="5" width="35" customWidth="1"/>
    <col min="6" max="6" width="20" customWidth="1"/>
  </cols>
  <sheetData>
    <row r="1" spans="2:6" ht="34.5" customHeight="1" x14ac:dyDescent="0.25">
      <c r="B1" s="78" t="s">
        <v>134</v>
      </c>
      <c r="C1" s="78"/>
      <c r="D1" s="78"/>
      <c r="E1" s="78"/>
      <c r="F1" s="78"/>
    </row>
    <row r="2" spans="2:6" x14ac:dyDescent="0.25">
      <c r="B2" s="82" t="s">
        <v>135</v>
      </c>
      <c r="C2" s="82"/>
      <c r="D2" s="82"/>
      <c r="E2" s="82"/>
      <c r="F2" s="82"/>
    </row>
    <row r="4" spans="2:6" ht="27.75" customHeight="1" x14ac:dyDescent="0.25">
      <c r="B4" s="83" t="s">
        <v>136</v>
      </c>
      <c r="C4" s="83"/>
      <c r="E4" s="83" t="s">
        <v>137</v>
      </c>
      <c r="F4" s="83"/>
    </row>
    <row r="5" spans="2:6" ht="21.75" customHeight="1" x14ac:dyDescent="0.25">
      <c r="B5" s="68" t="s">
        <v>138</v>
      </c>
      <c r="C5" s="61"/>
      <c r="E5" s="68" t="s">
        <v>139</v>
      </c>
      <c r="F5" s="61"/>
    </row>
    <row r="6" spans="2:6" ht="21.75" customHeight="1" x14ac:dyDescent="0.25">
      <c r="B6" s="50" t="s">
        <v>65</v>
      </c>
      <c r="C6" s="62">
        <v>250000</v>
      </c>
      <c r="E6" s="53" t="s">
        <v>140</v>
      </c>
      <c r="F6" s="43">
        <v>125000</v>
      </c>
    </row>
    <row r="7" spans="2:6" ht="21.75" customHeight="1" x14ac:dyDescent="0.25">
      <c r="B7" s="50" t="s">
        <v>77</v>
      </c>
      <c r="C7" s="62">
        <v>185000</v>
      </c>
      <c r="E7" s="53" t="s">
        <v>141</v>
      </c>
      <c r="F7" s="43">
        <v>80000</v>
      </c>
    </row>
    <row r="8" spans="2:6" ht="21.75" customHeight="1" x14ac:dyDescent="0.25">
      <c r="B8" s="50" t="s">
        <v>142</v>
      </c>
      <c r="C8" s="62">
        <v>320000</v>
      </c>
      <c r="E8" s="53" t="s">
        <v>143</v>
      </c>
      <c r="F8" s="43">
        <v>45000</v>
      </c>
    </row>
    <row r="9" spans="2:6" ht="21.75" customHeight="1" x14ac:dyDescent="0.25">
      <c r="B9" s="50" t="s">
        <v>144</v>
      </c>
      <c r="C9" s="62">
        <v>25000</v>
      </c>
      <c r="E9" s="53" t="s">
        <v>145</v>
      </c>
      <c r="F9" s="43">
        <v>28000</v>
      </c>
    </row>
    <row r="10" spans="2:6" ht="21.75" customHeight="1" x14ac:dyDescent="0.25">
      <c r="B10" s="69" t="s">
        <v>146</v>
      </c>
      <c r="C10" s="70">
        <f>C6+C7+C8+C9</f>
        <v>780000</v>
      </c>
      <c r="E10" s="53" t="s">
        <v>147</v>
      </c>
      <c r="F10" s="44">
        <f>F6+F7+F8+F9</f>
        <v>278000</v>
      </c>
    </row>
    <row r="11" spans="2:6" ht="21.75" customHeight="1" x14ac:dyDescent="0.25"/>
    <row r="12" spans="2:6" ht="21.75" customHeight="1" x14ac:dyDescent="0.25">
      <c r="B12" s="68" t="s">
        <v>148</v>
      </c>
      <c r="C12" s="61"/>
      <c r="E12" s="68" t="s">
        <v>149</v>
      </c>
      <c r="F12" s="61"/>
    </row>
    <row r="13" spans="2:6" ht="21.75" customHeight="1" x14ac:dyDescent="0.25">
      <c r="B13" s="50" t="s">
        <v>150</v>
      </c>
      <c r="C13" s="62">
        <v>850000</v>
      </c>
      <c r="E13" s="53" t="s">
        <v>151</v>
      </c>
      <c r="F13" s="43">
        <v>350000</v>
      </c>
    </row>
    <row r="14" spans="2:6" ht="21.75" customHeight="1" x14ac:dyDescent="0.25">
      <c r="B14" s="50" t="s">
        <v>152</v>
      </c>
      <c r="C14" s="62">
        <v>-95000</v>
      </c>
      <c r="E14" s="53" t="s">
        <v>153</v>
      </c>
      <c r="F14" s="43">
        <v>0</v>
      </c>
    </row>
    <row r="15" spans="2:6" ht="21.75" customHeight="1" x14ac:dyDescent="0.25">
      <c r="B15" s="50" t="s">
        <v>154</v>
      </c>
      <c r="C15" s="62">
        <v>45000</v>
      </c>
      <c r="E15" s="53" t="s">
        <v>155</v>
      </c>
      <c r="F15" s="44">
        <f>F13+F14</f>
        <v>350000</v>
      </c>
    </row>
    <row r="16" spans="2:6" ht="21.75" customHeight="1" x14ac:dyDescent="0.25">
      <c r="B16" s="69" t="s">
        <v>156</v>
      </c>
      <c r="C16" s="70">
        <f>C13+C14+C15</f>
        <v>800000</v>
      </c>
    </row>
    <row r="17" spans="2:6" ht="21.75" customHeight="1" x14ac:dyDescent="0.25">
      <c r="E17" s="68" t="s">
        <v>157</v>
      </c>
      <c r="F17" s="61"/>
    </row>
    <row r="18" spans="2:6" ht="21.75" customHeight="1" x14ac:dyDescent="0.25">
      <c r="B18" s="71" t="s">
        <v>158</v>
      </c>
      <c r="C18" s="63">
        <f>C10+C16</f>
        <v>1580000</v>
      </c>
      <c r="E18" s="67" t="s">
        <v>159</v>
      </c>
      <c r="F18" s="34">
        <v>500000</v>
      </c>
    </row>
    <row r="19" spans="2:6" ht="21.75" customHeight="1" x14ac:dyDescent="0.25">
      <c r="E19" s="67" t="s">
        <v>160</v>
      </c>
      <c r="F19" s="34">
        <v>228000</v>
      </c>
    </row>
    <row r="20" spans="2:6" ht="21.75" customHeight="1" x14ac:dyDescent="0.25">
      <c r="E20" s="67" t="s">
        <v>161</v>
      </c>
      <c r="F20" s="72"/>
    </row>
    <row r="21" spans="2:6" ht="21.75" customHeight="1" x14ac:dyDescent="0.25">
      <c r="E21" s="67" t="s">
        <v>162</v>
      </c>
      <c r="F21" s="73">
        <f>F18+F19</f>
        <v>728000</v>
      </c>
    </row>
    <row r="22" spans="2:6" ht="21.75" customHeight="1" x14ac:dyDescent="0.25"/>
    <row r="23" spans="2:6" ht="21.75" customHeight="1" x14ac:dyDescent="0.25">
      <c r="E23" s="71" t="s">
        <v>163</v>
      </c>
      <c r="F23" s="63">
        <f>F10+F15+F21</f>
        <v>1356000</v>
      </c>
    </row>
  </sheetData>
  <mergeCells count="4">
    <mergeCell ref="B1:F1"/>
    <mergeCell ref="B2:F2"/>
    <mergeCell ref="B4:C4"/>
    <mergeCell ref="E4:F4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DESCARGA DE RESPONSABILIDAD</vt:lpstr>
      <vt:lpstr>Dashboard</vt:lpstr>
      <vt:lpstr>Configuración</vt:lpstr>
      <vt:lpstr>Diario General</vt:lpstr>
      <vt:lpstr>Ingresos</vt:lpstr>
      <vt:lpstr>Gastos</vt:lpstr>
      <vt:lpstr>Estado de Resultados</vt:lpstr>
      <vt:lpstr>Flujo de Caja</vt:lpstr>
      <vt:lpstr>Balance General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aneudy Peña</cp:lastModifiedBy>
  <cp:revision>0</cp:revision>
  <cp:lastPrinted>2026-02-28T20:26:16Z</cp:lastPrinted>
  <dcterms:created xsi:type="dcterms:W3CDTF">2026-02-25T15:52:05Z</dcterms:created>
  <dcterms:modified xsi:type="dcterms:W3CDTF">2026-02-28T21:29:50Z</dcterms:modified>
  <dc:language>en-US</dc:language>
</cp:coreProperties>
</file>